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showHorizontalScroll="0" showVerticalScroll="0" showSheetTabs="0" xWindow="0" yWindow="108" windowWidth="15192" windowHeight="8700" tabRatio="799" activeTab="1"/>
  </bookViews>
  <sheets>
    <sheet name="E" sheetId="1" r:id="rId1"/>
    <sheet name="F1" sheetId="2" r:id="rId2"/>
    <sheet name="F2" sheetId="3" r:id="rId3"/>
    <sheet name="F3" sheetId="4" r:id="rId4"/>
    <sheet name="F4" sheetId="5" r:id="rId5"/>
    <sheet name="F5" sheetId="6" r:id="rId6"/>
    <sheet name="F6" sheetId="7" r:id="rId7"/>
    <sheet name="F7" sheetId="8" r:id="rId8"/>
    <sheet name="F8" sheetId="9" r:id="rId9"/>
    <sheet name="F9" sheetId="10" r:id="rId10"/>
    <sheet name="F10" sheetId="11" r:id="rId11"/>
    <sheet name="F11" sheetId="12" r:id="rId12"/>
    <sheet name="F12" sheetId="13" r:id="rId13"/>
    <sheet name="F13" sheetId="14" r:id="rId14"/>
    <sheet name="F14" sheetId="15" r:id="rId15"/>
    <sheet name="F15" sheetId="16" r:id="rId16"/>
    <sheet name="F16" sheetId="17" r:id="rId17"/>
    <sheet name="F17" sheetId="18" r:id="rId18"/>
    <sheet name="F18" sheetId="19" r:id="rId19"/>
    <sheet name="F19" sheetId="20" r:id="rId20"/>
    <sheet name="F20" sheetId="21" r:id="rId21"/>
    <sheet name="F21" sheetId="22" r:id="rId22"/>
    <sheet name="F22" sheetId="23" r:id="rId23"/>
    <sheet name="F23" sheetId="24" r:id="rId24"/>
    <sheet name="F24" sheetId="25" r:id="rId25"/>
    <sheet name="F25" sheetId="26" r:id="rId26"/>
    <sheet name="F26" sheetId="27" r:id="rId27"/>
    <sheet name="F27" sheetId="28" r:id="rId28"/>
    <sheet name="F28" sheetId="29" r:id="rId29"/>
    <sheet name="A1" sheetId="30" r:id="rId30"/>
  </sheets>
  <definedNames>
    <definedName name="_Toc130271230" localSheetId="29">'A1'!$B$3</definedName>
    <definedName name="_Toc130271232" localSheetId="29">'A1'!$B$11</definedName>
    <definedName name="_Toc130271233" localSheetId="29">'A1'!$B$20</definedName>
    <definedName name="_Toc130271235" localSheetId="29">'A1'!$B$23</definedName>
    <definedName name="_Toc130271236" localSheetId="29">'A1'!$B$26</definedName>
    <definedName name="_Toc130271237" localSheetId="29">'A1'!$B$28</definedName>
    <definedName name="_Toc130271239" localSheetId="29">'A1'!$B$32</definedName>
    <definedName name="_Toc130271240" localSheetId="29">'A1'!$B$34</definedName>
    <definedName name="_Toc130271241" localSheetId="29">'A1'!$B$36</definedName>
    <definedName name="_Toc132513316" localSheetId="29">'A1'!$B$7</definedName>
    <definedName name="_Toc132513323" localSheetId="29">'A1'!$B$30</definedName>
    <definedName name="_Toc132513328" localSheetId="29">'A1'!$B$39</definedName>
    <definedName name="_Toc132513329" localSheetId="29">'A1'!$B$41</definedName>
    <definedName name="_Toc132513332" localSheetId="29">'A1'!$B$46</definedName>
    <definedName name="_Toc132513333" localSheetId="29">'A1'!$B$49</definedName>
    <definedName name="_Toc145817034" localSheetId="29">'A1'!$B$43</definedName>
    <definedName name="_Toc145817039" localSheetId="29">'A1'!$B$53</definedName>
    <definedName name="_Toc145817040" localSheetId="29">'A1'!$B$55</definedName>
    <definedName name="_xlnm.Print_Area" localSheetId="29">'A1'!$A$1:$BB$117</definedName>
    <definedName name="_xlnm.Print_Area" localSheetId="0">'E'!$A$1:$C$18</definedName>
    <definedName name="_xlnm.Print_Area" localSheetId="10">'F10'!$A$1:$C$11</definedName>
    <definedName name="_xlnm.Print_Area" localSheetId="11">'F11'!$A$1:$C$8</definedName>
    <definedName name="_xlnm.Print_Area" localSheetId="12">'F12'!$A$1:$C$11</definedName>
    <definedName name="_xlnm.Print_Area" localSheetId="13">'F13'!$A$1:$C$11</definedName>
    <definedName name="_xlnm.Print_Area" localSheetId="14">'F14'!$A$1:$C$10</definedName>
    <definedName name="_xlnm.Print_Area" localSheetId="15">'F15'!$A$1:$C$10</definedName>
    <definedName name="_xlnm.Print_Area" localSheetId="16">'F16'!$A$1:$C$15</definedName>
    <definedName name="_xlnm.Print_Area" localSheetId="17">'F17'!$A$1:$C$17</definedName>
    <definedName name="_xlnm.Print_Area" localSheetId="18">'F18'!$A$1:$C$10</definedName>
    <definedName name="_xlnm.Print_Area" localSheetId="2">'F2'!$A$1:$C$18</definedName>
    <definedName name="_xlnm.Print_Area" localSheetId="20">'F20'!$A$1:$C$6</definedName>
    <definedName name="_xlnm.Print_Area" localSheetId="21">'F21'!$A$1:$C$11</definedName>
    <definedName name="_xlnm.Print_Area" localSheetId="22">'F22'!$A$1:$C$9</definedName>
    <definedName name="_xlnm.Print_Area" localSheetId="23">'F23'!$A$1:$C$10</definedName>
    <definedName name="_xlnm.Print_Area" localSheetId="24">'F24'!$A$1:$C$9</definedName>
    <definedName name="_xlnm.Print_Area" localSheetId="25">'F25'!$A$1:$C$6</definedName>
    <definedName name="_xlnm.Print_Area" localSheetId="26">'F26'!$A$1:$C$6</definedName>
    <definedName name="_xlnm.Print_Area" localSheetId="27">'F27'!$A$1:$C$7</definedName>
    <definedName name="_xlnm.Print_Area" localSheetId="28">'F28'!$A$1:$C$6</definedName>
    <definedName name="_xlnm.Print_Area" localSheetId="3">'F3'!$A$1:$C$12</definedName>
    <definedName name="_xlnm.Print_Area" localSheetId="4">'F4'!$A$1:$C$13</definedName>
    <definedName name="_xlnm.Print_Area" localSheetId="5">'F5'!$A$1:$C$8</definedName>
    <definedName name="_xlnm.Print_Area" localSheetId="6">'F6'!$A$1:$C$14</definedName>
    <definedName name="_xlnm.Print_Area" localSheetId="7">'F7'!$A$1:$C$7</definedName>
    <definedName name="_xlnm.Print_Area" localSheetId="8">'F8'!$A$1:$C$14</definedName>
    <definedName name="_xlnm.Print_Area" localSheetId="9">'F9'!$A$1:$C$10</definedName>
  </definedNames>
  <calcPr fullCalcOnLoad="1"/>
</workbook>
</file>

<file path=xl/sharedStrings.xml><?xml version="1.0" encoding="utf-8"?>
<sst xmlns="http://schemas.openxmlformats.org/spreadsheetml/2006/main" count="426" uniqueCount="352">
  <si>
    <t>Ich erkläre den Schülerinnen und Schülern, wo im Internet Gefahren lauern, was erlaubt ist und was nicht.</t>
  </si>
  <si>
    <t>Ich kann E-Mail in der Kommunikation mit Eltern und Schülern effizient nutzen.</t>
  </si>
  <si>
    <t>Ich weiss, wie ich Online-Kommunikation ankurbeln kann, wenn sie einzuschlafen droht.</t>
  </si>
  <si>
    <t>Ich kann Internettelefonie nutzen.</t>
  </si>
  <si>
    <t>Ich kann Live-Lektionen methodisch sinnvoll gestalten.</t>
  </si>
  <si>
    <t>Heterogenität berücksichtigen</t>
  </si>
  <si>
    <t>Ich berücksichtige beim ICT- Einsatz genderspezifische Unterschiede (Aufgabenstellung, Gruppeneinteilung etc.).</t>
  </si>
  <si>
    <t>Ich variiere bei der Gruppenbildung bewusst zwischen leistungshomogenen und leistungsheterogenen Gruppen.</t>
  </si>
  <si>
    <t>Ich achte darauf, dass bei Gruppenarbeiten am Computer nicht immer dieselbe Schülerin, derselbe Schüler die Maus führt.</t>
  </si>
  <si>
    <t>Ich sammle systematisch Links auf hilfreiche Webseiten mit Hinweisen auf Unterrichtsressourcen aller Art (Lernhilfen, Arbeitsblätter etc.).</t>
  </si>
  <si>
    <t>Ich erstelle Unterrichtsunterlagen mit dem Computer.</t>
  </si>
  <si>
    <t>Ich gestalte multimediale Lernhilfen mit dem PC.</t>
  </si>
  <si>
    <t>Ich stelle Unterrichtsmaterialien bzw. multimediale Lernhilfen über das Internet anderen Lehrpersonen zur Verfügung.</t>
  </si>
  <si>
    <t>Ich tausche mit anderen Lehrpersonen Erfahrungen aus mit Hilfe von Newsletter, Foren, Blogs oder anderen Community-Werkzeugen.</t>
  </si>
  <si>
    <t>Medienwelt der Kinder kennen</t>
  </si>
  <si>
    <t>Ich kenne die aktuelle Situation aus eigener Beobachtung von Kindern und Jugendlichen in meinem Umfeld.</t>
  </si>
  <si>
    <t>Ich kenne die aktuelle Situation aus Gesprächen mit Kindern und Jugendlichen in meinem Umfeld.</t>
  </si>
  <si>
    <t>Ich verfolge die aktuellen Entwicklungen bei Kinder- und Jugendmedien in der Tagespresse.</t>
  </si>
  <si>
    <t>Ich kenne aktuelle Studien zum Thema und deren wichtigsten Befunde.</t>
  </si>
  <si>
    <t>Ich thematisiere mit den Jugendlichen ihre Chat-Erfahrungen.</t>
  </si>
  <si>
    <t>Ich habe mit den Schülerinnen und Schülern die Besonderheit virtueller Begegnungen reflektiert.</t>
  </si>
  <si>
    <t>Ich diskutiere mit Jugendlichen ihre Erfahrungen in virtuellen Welten von PC- und Video-Spielen.</t>
  </si>
  <si>
    <t>Rechtslage im ICT-Bereich kennen</t>
  </si>
  <si>
    <t>Ich weiss, wo ich mich in heiklen Fällen informieren kann.</t>
  </si>
  <si>
    <t>Ich gebe meine Erfahrungen in der Nutzung neuer Medien an meine Kolleginnen und Kollegen weiter.</t>
  </si>
  <si>
    <t>Ich stelle für das Kollegium Materialien und Informationen zum mediengestützten Unterricht zur Verfügung (Links, Downloads etc.).</t>
  </si>
  <si>
    <t>Ich bin mitverantwortlich für die Entwicklung des Medienleitbildes meiner Schule.</t>
  </si>
  <si>
    <t>Ich mische mich so wenig wie möglich in die Medienerziehung von Jugendlichen ein, denn das ist  Sache der Eltern.</t>
  </si>
  <si>
    <t>Ich kann ein Interview über ein Mikrofon auf dem PC aufnehmen.</t>
  </si>
  <si>
    <t>Ich kann Audiodateien auf die gewünschte Länge zurechtschneiden.</t>
  </si>
  <si>
    <t>Ich kann Material von einer Videokamera auf den Computer übertragen und abspielen.</t>
  </si>
  <si>
    <t>Ich kann die Videodatei schneiden, d.h. Szenen kürzen und in neuer Reihenfolge zusammenfügen.</t>
  </si>
  <si>
    <t>Ich kann Videomaterial mit Musik oder anderem Audiomaterial unterlegen.</t>
  </si>
  <si>
    <t>Ich kann mit verschiedenen Übergängen, mit Titeln und Vor- und Abspann arbeiten.</t>
  </si>
  <si>
    <t xml:space="preserve">ICT-Lernmedien bewerten </t>
  </si>
  <si>
    <t>Kosten-Nutzen-Verhältnis (Preis, Lizenzmodell, Einsatzhäufigkeit, Aktualisierbarkeit)</t>
  </si>
  <si>
    <t>Benutzerfreundlichkeit (verständliches Funktionsprinzip, gute Handhabung, Hilfefunktionen etc.)</t>
  </si>
  <si>
    <t>Interaktivität und Adaptivität (Computer reagiert angepasst)</t>
  </si>
  <si>
    <t>Unterhaltungswert (Spielwitz, lustige Ideen etc.)</t>
  </si>
  <si>
    <t>Inhalte (Richtigkeit, Vollständigkeit, Aktualität)</t>
  </si>
  <si>
    <t>Integrierte Werkzeuge für Verarbeitung (Notizblock, Hilfsmittel, persönlicher Speicherstand)</t>
  </si>
  <si>
    <t>Online-Kommunikationsmöglichkeiten (Webseitenanbindung, Forum etc.)</t>
  </si>
  <si>
    <t xml:space="preserve">Dokumente auf externe Datenträger speichern </t>
  </si>
  <si>
    <t xml:space="preserve">Einfache PC-Probleme diagnostizieren und lösen </t>
  </si>
  <si>
    <t xml:space="preserve">Texte schreiben, editieren, formatieren und drucken </t>
  </si>
  <si>
    <t xml:space="preserve">Präsentationen mir PC und  Beamer gestalten </t>
  </si>
  <si>
    <t>Wichtige Einflüsse in der Informationsgesellschaft kennen</t>
  </si>
  <si>
    <t>Tabellenkalkulation anwenden</t>
  </si>
  <si>
    <t>Wichtige Einflüsse der Informationsgesellschaft kennen</t>
  </si>
  <si>
    <t>Computer und Peripheriegeräte bedienen</t>
  </si>
  <si>
    <t xml:space="preserve">Geschichten erzählen mit verschiedenen Medien  </t>
  </si>
  <si>
    <t>Folgen der Informationsgesellschaft kennen</t>
  </si>
  <si>
    <t>Kolleginnen und Kollegen beim ICT-Unterricht unterstützen</t>
  </si>
  <si>
    <t>Medienleitbild der Schule mit-entwickeln</t>
  </si>
  <si>
    <t>A1</t>
  </si>
  <si>
    <t>A2</t>
  </si>
  <si>
    <t>A3</t>
  </si>
  <si>
    <t>A4</t>
  </si>
  <si>
    <t>A5</t>
  </si>
  <si>
    <t>E1</t>
  </si>
  <si>
    <t>E2</t>
  </si>
  <si>
    <t>E3</t>
  </si>
  <si>
    <t>E4</t>
  </si>
  <si>
    <t>E5</t>
  </si>
  <si>
    <t>F18</t>
  </si>
  <si>
    <t>F19</t>
  </si>
  <si>
    <t>F22</t>
  </si>
  <si>
    <t>F23</t>
  </si>
  <si>
    <t>noch zu verteilende Punkte</t>
  </si>
  <si>
    <t>2 Medien und ICT im Unterricht</t>
  </si>
  <si>
    <t>3 Mediensozialisation von Jugendlichen</t>
  </si>
  <si>
    <t>4 Medienerziehung</t>
  </si>
  <si>
    <t>==&gt;</t>
  </si>
  <si>
    <t>Dokumente auf externe Datenträger speichern</t>
  </si>
  <si>
    <t>Einfache PC-Probleme diagnostizieren und lösen</t>
  </si>
  <si>
    <t>Texte schreiben, editieren, formatieren und drucken</t>
  </si>
  <si>
    <t>Präsentationen mit PC und  Beamer gestalten</t>
  </si>
  <si>
    <t xml:space="preserve">Mit E-Mail kommunizieren </t>
  </si>
  <si>
    <t xml:space="preserve">Digitale Bilder gestalten </t>
  </si>
  <si>
    <t xml:space="preserve">Audiodateien bearbeiten </t>
  </si>
  <si>
    <t xml:space="preserve">Videodateien bearbeiten </t>
  </si>
  <si>
    <t>Ich kann in Internet-Foren den Austausch in Lerngruppen moderieren.</t>
  </si>
  <si>
    <t>Ich kann wissenschaftlich belegte Erfolgsfaktoren einer guten Moderation benennen.</t>
  </si>
  <si>
    <t>Geschichten erzählen mit verschiedenen Medien</t>
  </si>
  <si>
    <t>1 Eigene Medien und ICT-Kompetenz</t>
  </si>
  <si>
    <t>Fachspezfische ICT-Lernmedien kennen</t>
  </si>
  <si>
    <t>5 Schulentwicklung im Medienzusammenhang</t>
  </si>
  <si>
    <t>1.1 Funktionsweise und Wirkung von ICT- Medien verstehen</t>
  </si>
  <si>
    <t>1.3 Betriebssystem und Standard-Software nutzen</t>
  </si>
  <si>
    <t>2.2 Digitale Medien in methodisch-didaktische Unterrichtskonzepte integrieren</t>
  </si>
  <si>
    <t>2.3 Digitale Medien zur Unterstützung individueller Lernprozesse einsetzen</t>
  </si>
  <si>
    <t>2.4 Komplexe Denkfähigkeiten mittels ICT- Medien unterstützen</t>
  </si>
  <si>
    <t>2.5 Digitale Medien fachspezifisch einsetzen</t>
  </si>
  <si>
    <t>2.6 Digitale Medien zur Unterstützung der Zusammenarbeit von Lernenden einsetzen</t>
  </si>
  <si>
    <t>3.1 Sozialisationsbedingungen von Jugendlichen in der Informationsgesellschaft verstehen</t>
  </si>
  <si>
    <t>3.2 Erfahrung in virtuellen und realen Welten differenzieren</t>
  </si>
  <si>
    <t xml:space="preserve">3.3 Medienspezifische Ausdrucksformen verstehen und anwenden </t>
  </si>
  <si>
    <t xml:space="preserve">4.1 Kritische Aspekte der digitalen Medien im Unterricht thematisieren </t>
  </si>
  <si>
    <t>4.2 Aspekte der Gesundheit, Gewalt, Sicherheit und Recht von ICT-Medien im Unterricht thematisieren</t>
  </si>
  <si>
    <t>5.2 Sich bei der Entwicklung eines Medienleitbildes in der Schule engagieren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</si>
  <si>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</si>
  <si>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</si>
  <si>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</si>
  <si>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</si>
  <si>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</si>
  <si>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</si>
  <si>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</si>
  <si>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</si>
  <si>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</si>
  <si>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</si>
  <si>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</si>
  <si>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</si>
  <si>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</si>
  <si>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</si>
  <si>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</si>
  <si>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</si>
  <si>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</si>
  <si>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F27</t>
  </si>
  <si>
    <t>Gesamtwertung</t>
  </si>
  <si>
    <t>Auf die Informations-  und Mediengesellschaft vorbereiten</t>
  </si>
  <si>
    <t>Kommunikationssituation in virtuellen Räumen kennen</t>
  </si>
  <si>
    <t xml:space="preserve">Im Internet kommunizieren und zusammenarbeiten </t>
  </si>
  <si>
    <t xml:space="preserve">Kommunikationssituation in virtuellen Räumen kennen </t>
  </si>
  <si>
    <t>Wenn Sie die Auswertungsergebnisse Ihrer</t>
  </si>
  <si>
    <t>Daten festhalten:</t>
  </si>
  <si>
    <t xml:space="preserve">falls Sie die Befragung von vorne </t>
  </si>
  <si>
    <t>beginnen und alle Eingaben löschen</t>
  </si>
  <si>
    <t>wollen, klicken sie bitte:</t>
  </si>
  <si>
    <t>(Diese Schaltfläche kopiert die wichtigen</t>
  </si>
  <si>
    <t>Navigation</t>
  </si>
  <si>
    <t>Interpretation der Ergebnisse</t>
  </si>
  <si>
    <t>A) Checklisten für mögliche Handlungskompetenzen</t>
  </si>
  <si>
    <t>B) Gewichtung von Strategien</t>
  </si>
  <si>
    <t>Art der Antwort:</t>
  </si>
  <si>
    <t xml:space="preserve"> </t>
  </si>
  <si>
    <t>Handlungskompetenzen ankreuzen (x), welche dem eigenen</t>
  </si>
  <si>
    <t>Handlungsinventar entsprechen (Selbsteinschätzung)</t>
  </si>
  <si>
    <t xml:space="preserve">Umrechnung der Eingaben in Prozentwerte </t>
  </si>
  <si>
    <t>Kompetenzniveau in % = 100 * Summe2  / Summe1</t>
  </si>
  <si>
    <t xml:space="preserve">Übereinstimmung der Gewichtung </t>
  </si>
  <si>
    <t>mit dem Urteil einer Expertengruppe</t>
  </si>
  <si>
    <t>in %</t>
  </si>
  <si>
    <t>Bedeutung des Prozentwertes</t>
  </si>
  <si>
    <t>In jenen Bereichen, in denen der Prozentsatz hoch ist, haben Sie aus der Sicht der Expertengruppe die</t>
  </si>
  <si>
    <t>Kompetenzanforderungen erfüllt.</t>
  </si>
  <si>
    <t>Wem nützt eine solche Selbsteinschätzung</t>
  </si>
  <si>
    <t>a) Ihnen als Lehrperson, wenn Sie Ihre eigene Weiterbildung planen möchten</t>
  </si>
  <si>
    <t>b) ev. dem schulinternen ICT-Verantwortlichen, wenn er ein bedürfnisgerechtes Weiterbildungs-</t>
  </si>
  <si>
    <t xml:space="preserve">   programm anbieten möchte. (Er kann dann die Ergebnisse der Teamkollegen zusammenführen)</t>
  </si>
  <si>
    <t>c) der LWB, welche ein bedürfnisgerechtes Weiterbildungsprogramm entwickeln möchte.</t>
  </si>
  <si>
    <t xml:space="preserve">Die Nutzung von digitalen Medien ist abhängig von ökonomischen Faktoren, d.h. ärmere Menschen können sich keine ICT leisten. </t>
  </si>
  <si>
    <t>Die Nutzung von digitalen Medien ist abhängig von spezifischen Computerkenntnissen, d.h. Menschen mit mangelhaftem ICT-Anwenderwissen können Computer nicht bedienen.</t>
  </si>
  <si>
    <t>Die Nutzung von digitalen Medien ist ein sprachliches Problem, d.h. Menschen ohne ausreichende Deutsch- und vor allem Englischkenntnisse bleiben im Internet aussen vor.</t>
  </si>
  <si>
    <t>Frauen wählen im Durchschnitt ICT-Berufsfelder weniger häufig.</t>
  </si>
  <si>
    <t>Digitale Medien bieten für Behinderte oft schwer überbrückbare Hürden.</t>
  </si>
  <si>
    <t>ICT-Medien alltäglich nutzen</t>
  </si>
  <si>
    <t>Ich recherchiere öfter in einem Online-Lexikon als in einem Lexikon in Buchform.</t>
  </si>
  <si>
    <t>Ich suche Telefonnummern eher online als im Telefonbuch.</t>
  </si>
  <si>
    <t>Ich schicke öfter eine E-Mail als einen Brief.</t>
  </si>
  <si>
    <t>Ich kontaktiere öfter ein Hilfe-Forum als eine telefonische Help-Line.</t>
  </si>
  <si>
    <t>Ich schreibe Texte öfter am Bildschirm als auf Papier.</t>
  </si>
  <si>
    <t>Ich bestelle Bücher lieber online als im Buchladen.</t>
  </si>
  <si>
    <t>Ich archiviere Dokumente öfter als Datei statt in Papierform.</t>
  </si>
  <si>
    <t>Ich fotografiere lieber mit einer Digitalkamera als mit einer herkömmlichen (analogen) Kamera.</t>
  </si>
  <si>
    <t>Ich kenne Kriterien, nach denen ich die Verlässlichkeit von Internet-Quellen einschätzen kann.</t>
  </si>
  <si>
    <t>Ich kann beurteilen, welche digitalen Inhalte legal und welche illegal sind.</t>
  </si>
  <si>
    <t>Ich weiss, wann mir das Urheberrecht verbietet, fremde Dokumente zu nutzen oder zu verbreiten.</t>
  </si>
  <si>
    <t xml:space="preserve">Ich weiss, wie ich meinen Computer gegen Viren und ähnliche schädliche Software schützen kann. </t>
  </si>
  <si>
    <t>Ich weiss, welche Informationen ich im Sinne des Daten-  und Persönlichkeitsschutzes nicht von mir preisgeben darf.</t>
  </si>
  <si>
    <t>Ich erkenne Spam und durchschaue die üblichen Absichten der Spammer.</t>
  </si>
  <si>
    <t>Ich kann weitere Geräte anschliessen, die keine Installation erforderlich machen (z. B. Kopfhörer, USB-Stick) .</t>
  </si>
  <si>
    <t>Ich kann weitere Geräte anschliessen, welche eine Installation von zusätzlicher Software erfordern und kann diese Installation selbständig durchführen (z.B. Drucker, Web-Cam etc.).</t>
  </si>
  <si>
    <t>Ich kann weitere Geräte anschliessen, die auch Änderungen der Hardware erfordern (z.B. den Einbau einer neuen Grafikkarte).</t>
  </si>
  <si>
    <t>Ich kann die Datei mittels externer Datenträger (z.B. USB-Stick, oder externe Festplatte) transferieren.</t>
  </si>
  <si>
    <t>Ich kann die Datei auf CD-ROM oder DVD brennen und weitergeben.</t>
  </si>
  <si>
    <t xml:space="preserve">Ich kann die Datei mit Hilfe geeigneter Programme komprimieren. </t>
  </si>
  <si>
    <t>Ich starte das System neu und beobachte, was geschieht.</t>
  </si>
  <si>
    <t>Ich suche die Fehlermeldung und Möglichkeiten zu ihrer Lösung im Internet.</t>
  </si>
  <si>
    <t xml:space="preserve">Ich führe ein Update der betroffenen Software durch. </t>
  </si>
  <si>
    <t>Betriebssystem anpassen</t>
  </si>
  <si>
    <t>Ich kann in der Systemsteuerung das Aussehen (d.h. Schrift, Farben, Hintergrund) des Betriebssystems anpassen.</t>
  </si>
  <si>
    <t>Ich kann im Bereich Software Programme deinstallieren</t>
  </si>
  <si>
    <t>Ich kann im Bereich Systemsteuerung neue Hardware installieren.</t>
  </si>
  <si>
    <t>Ich kann Bilder in den Text einfügen.</t>
  </si>
  <si>
    <t>Ich kann komplexere Seiten mit Hilfe von Tabellen gestalten.</t>
  </si>
  <si>
    <t>Ich kann Textfolien ausdrucken und mit einem Hellraumprojektor zeigen.</t>
  </si>
  <si>
    <t xml:space="preserve">Ich kann eine Präsentation ab Computer mit dem Beamer projizieren. </t>
  </si>
  <si>
    <t>Ich kann Bilder und Grafiken in Präsentationsfolien einbinden.</t>
  </si>
  <si>
    <t>Ich kann Masterfolien definieren und mit diesem Layout eine einheitlich gestaltete Präsentation erreichen.</t>
  </si>
  <si>
    <t>Ich kenne Gestaltungsrichtlinien von Präsentationen und kann diese umsetzen.</t>
  </si>
  <si>
    <t>Ich kann Texte und Zahlen in einer Tabelle eintragen und formatieren.</t>
  </si>
  <si>
    <t>Ich kenne in Formeln den Unterschied zwischen absoluten und relativen Bezügen.</t>
  </si>
  <si>
    <t xml:space="preserve">Ich kann gegebene Funktionen verwenden und damit Resultate berechnen. </t>
  </si>
  <si>
    <t>Ich kann Datensammlungen sortieren und filtern. .</t>
  </si>
  <si>
    <t>Ich kann E-Mails versenden und empfangen.</t>
  </si>
  <si>
    <t>Ich kann in meinem E-Mail-Programm ein neues Mail-Konto einrichten.</t>
  </si>
  <si>
    <t>Ich kann aus Bildern Ausschnitte machen und vergrössern.</t>
  </si>
  <si>
    <t>Ich kann bei digitalen Bildern Farbbalance und Kontrast optimieren.</t>
  </si>
  <si>
    <t xml:space="preserve">Ich kann digitale Bilder in ein anderes Bildformat abspeichern und damit komprimieren. </t>
  </si>
  <si>
    <t>Ich kann Gegenstände auf dem Bild vom Hintergrund freistellen.</t>
  </si>
  <si>
    <t xml:space="preserve">Einsatzformen von ICT im Unterricht kennen </t>
  </si>
  <si>
    <t>ICT zur gezielten Vermittlung von neuem Wissen einsetzen.</t>
  </si>
  <si>
    <t>ICT zum Wiederholen und Vertiefen des Gelernten nutzen.</t>
  </si>
  <si>
    <t>Lernkontrollen mittels Computer (Online-Tests, elektronische Portfolios etc.)</t>
  </si>
  <si>
    <t>Programmieren</t>
  </si>
  <si>
    <t>ICT-Medien mit geeigneten Lernformen verbinden</t>
  </si>
  <si>
    <t>Neben dem Klassenunterricht können einzelne Schüler/innen oder einzelne Gruppen am Computer arbeiten.</t>
  </si>
  <si>
    <t>Gruppenunterricht durchführen, wobei 5-6 Schüler/innen an einem Computer arbeiten.</t>
  </si>
  <si>
    <t>Offene Arbeitsphasen mit unterschiedlichen Aufgabenstellungen durchführen (z.B. Wochenplan, Werkstattunterricht), wobei Schüler/innen sich je nach Bedarf am Computer abwechseln.</t>
  </si>
  <si>
    <t>Partnerarbeit oder Kleingruppenarbeit mit einem festen Turnus der Abwechslung am Computer einplanen (z.B. Postenarbeit).</t>
  </si>
  <si>
    <t>Ich vermittle den Lernenden positive Medienerlebnisse. Das sensibilisiert sie im Nebeneffekt auch für negative Aspekte.</t>
  </si>
  <si>
    <t>Ich biete den Lernenden wo immer möglich in Wort und Tat ein Modell für aufgeklärten Umgang mit Medien.</t>
  </si>
  <si>
    <t>Ich lasse meine Schülerinnen verschiedene Medien und Quellen in Bezug auf ihre Informationsqualität vergleichen, damit lernen sie viel über Medien und ihre Hintergründe.</t>
  </si>
  <si>
    <t>Ich lasse Lernende Medien selbst gestalten und produzieren; mit solchen praktischen Medienprojekten lernen sie viel über Machart und Hintergründe.</t>
  </si>
  <si>
    <t>Meine Schülerinnen und Schüler beobachten sich selbst und andere in ihrem alltäglichen Medienumgang und wir tauschen uns im Unterricht darüber aus.</t>
  </si>
  <si>
    <t>Fachspezifische ICT-Lernszenarien kennen</t>
  </si>
  <si>
    <t>Die Nutzung von digitalen Medien ist abhängig von einer hohen Allgemeinbildung, d.h. schlecht qualifizierte Menschen können digitale Medien nicht optimal nutzen.</t>
  </si>
  <si>
    <t>Ich kann die Datei über Internet-Dienste, welche den Transfer von grossen Dateien ermöglichen, übermitteln.  (z.B. mittels FTP…)</t>
  </si>
  <si>
    <t>Ich hole Hilfe bei einer Expertin oder bei einem Experten.</t>
  </si>
  <si>
    <t>Ich installiere die betreffende Software neu.</t>
  </si>
  <si>
    <t>Ich installiere das Betriebssystem und die Software neu.</t>
  </si>
  <si>
    <t>Ich kann das Seitenlayout definieren.</t>
  </si>
  <si>
    <t>Ich kann Texte mit vorgegebenen Formatvorlagen gestalten.</t>
  </si>
  <si>
    <t>Ich kann Formatvorlagen ändern.</t>
  </si>
  <si>
    <t>Ich kann automatisch Serienbriefe erstellen.</t>
  </si>
  <si>
    <t>Ich kann Korrektur- und Überarbeitungshilfen zur Textoptimierung einsetzen.</t>
  </si>
  <si>
    <t>Ich kann das Layout von Tabellen für den Ausdruck bestimmen.</t>
  </si>
  <si>
    <t>Ich kann Mails mit Anhängen verschicken.</t>
  </si>
  <si>
    <t>Ich kann meine E-Mails systematisch ablegen.</t>
  </si>
  <si>
    <t>Ich kann Audiodateien in unterschiedliche Formate speichern (z.B. WAV, MP3).</t>
  </si>
  <si>
    <t>Ich kann Online-Umfragen durchführen.</t>
  </si>
  <si>
    <t xml:space="preserve">Ich kann Forumsdiskussion für Arbeitsgruppen moderieren. </t>
  </si>
  <si>
    <t>Ich kann einen Blog für Schüler anbieten.</t>
  </si>
  <si>
    <t>Ich kann ein Wiki für Arbeitsgruppen einrichten.</t>
  </si>
  <si>
    <t>Ich kann einen Chat mit Schülerinnen und Schülern nutzen.</t>
  </si>
  <si>
    <t>Ich kann Audiokonferenzen über Internet-Telefonie anleiten.</t>
  </si>
  <si>
    <t>Grafische Gestaltung. (geeignet für die Zielstufe)</t>
  </si>
  <si>
    <t>Texte mit dem Computer schreiben.</t>
  </si>
  <si>
    <t>Rechnen mit Tabellenkalkulationen.</t>
  </si>
  <si>
    <t>Ich verfolge ein Konzept, wie stärkere und schwächere Schülerinnen und Schüler mit ICT voneinander lernen können.</t>
  </si>
  <si>
    <t xml:space="preserve">Kolleginnen / Kollegen beim ICT-Unterricht unterstützen 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</si>
  <si>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</si>
  <si>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</si>
  <si>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</si>
  <si>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</si>
  <si>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</si>
  <si>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</si>
  <si>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</si>
  <si>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</si>
  <si>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</si>
  <si>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</si>
  <si>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</si>
  <si>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</si>
  <si>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</si>
  <si>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</si>
  <si>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</si>
  <si>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</si>
  <si>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</si>
  <si>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</si>
  <si>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G</t>
  </si>
  <si>
    <t>ZW_Res</t>
  </si>
  <si>
    <t>Risiken von ICT-Anwendungen kennen</t>
  </si>
  <si>
    <t>K</t>
  </si>
  <si>
    <t>1.4 Im Internet kommunizieren u. zusammenarbeiten</t>
  </si>
  <si>
    <t>ICT-Lernmedien bewerten</t>
  </si>
  <si>
    <t>Einsatzformen von ICT im Unterricht kennen</t>
  </si>
  <si>
    <r>
      <t xml:space="preserve">5.1  </t>
    </r>
    <r>
      <rPr>
        <b/>
        <sz val="10"/>
        <rFont val="Verdana"/>
        <family val="2"/>
      </rPr>
      <t>Kollegiale Unterstützung beim Einsatz von ICT-Medien im Schulhaus anbieten</t>
    </r>
  </si>
  <si>
    <r>
      <t>2.1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Den didaktischen Mehrwert digitaler Medien beurteilen</t>
    </r>
  </si>
  <si>
    <t>Programmieren und Simulationen einsetzen</t>
  </si>
  <si>
    <t>F20</t>
  </si>
  <si>
    <t>F21</t>
  </si>
  <si>
    <t xml:space="preserve">ICT für Administration, Unterrichtsvor-  und nachbereitung nutzen </t>
  </si>
  <si>
    <t>F24</t>
  </si>
  <si>
    <t>F25</t>
  </si>
  <si>
    <t>F26</t>
  </si>
  <si>
    <t>F28</t>
  </si>
  <si>
    <t>Die Nutzung von digitalen Medien ist abhängig vom kulturellen Hintergrund, d.h. schlecht integrierte Menschen aus anderen Kulturkreisen haben oft Berührungsängste.</t>
  </si>
  <si>
    <t>Ich buche Freizeitangebote öfter online als im Reisebüro.</t>
  </si>
  <si>
    <t>Ich weiss, worauf ich beim Chatten achten muss, um sexuellen Belästigungen vorzubeugen.</t>
  </si>
  <si>
    <t>Ich kann eine direkte Verbindung zwischen zwei Computern einrichten (Bluetooth, Infrarot, Netzkabel oder lokales Netzwerk) und die Datei so übermitteln.</t>
  </si>
  <si>
    <t xml:space="preserve">Ich versuche systematisch die Fehlerquelle einzugrenzen. </t>
  </si>
  <si>
    <t>Internetrecherchen durchführen.</t>
  </si>
  <si>
    <t xml:space="preserve">Erfahrungen in virtuellem Räumen </t>
  </si>
  <si>
    <t>Erfahrungen in virtuellen Räumen</t>
  </si>
  <si>
    <t xml:space="preserve">Eine gegebene Anzahl Punkte kann </t>
  </si>
  <si>
    <t xml:space="preserve">Alle Fragen gehen von authentischen Problemsituationen aus, in  welche sich die Befragten versetzen </t>
  </si>
  <si>
    <t>sollen. Wir unterscheiden zwei Fragetypen mit unterschiedlichen Antwortoptionen:</t>
  </si>
  <si>
    <t>Ich kann Ausdrucksmittel von Radio (Audio) identifizieren und interpretieren.</t>
  </si>
  <si>
    <t>Sie möchten diese Seite ausdrucken:</t>
  </si>
  <si>
    <t>Kompetenz A         *   Expertengewicht       =   gewichteter Wert</t>
  </si>
  <si>
    <t>Kompetenz B         *   Expertengewicht       =   gewichteter Wert</t>
  </si>
  <si>
    <t>Kompetenz C         *   Expertengewicht       =   gewichteter Wert</t>
  </si>
  <si>
    <t>Tiefe Prozentwerte weisen auf Kompetenzdefizite und damit auf ein Weiterbildungsbedürfnis hin.</t>
  </si>
  <si>
    <t xml:space="preserve">Wenden Sie sich für die Interpretation Ihres Kompetenzprofils bitte an eine Expertin oder an </t>
  </si>
  <si>
    <t xml:space="preserve">einen Experten im Bereich ICT-Integration im Unterricht. Im Gespräch können Ihre </t>
  </si>
  <si>
    <t>spezifischen Wünsche und Bedürfnisse geklärt und eventuelle Massnahmen abgeleitet werden.</t>
  </si>
  <si>
    <t>ICT in  Administration und Unterrichtsvorbereitung nutzen</t>
  </si>
  <si>
    <t xml:space="preserve">                 Summe1 der Expertengewichte  Summe2 der gew. W.</t>
  </si>
  <si>
    <t>Ich kann Zellinhalte durch einfache Formeln berechnen lassen.</t>
  </si>
  <si>
    <t>Ich kann ein Adressbuch im E-Mailprogramm mit meinen Kontakten anlegen und verwalten .</t>
  </si>
  <si>
    <t>Ich kann Bildmontagen gestalten, indem ich mit Bildern und Textfeldern auf verschiedenen Ebenen arbeite.</t>
  </si>
  <si>
    <t>Ich kann Informationen auf eine gegebene Homepage hochladen.</t>
  </si>
  <si>
    <t>Ich kenne digitale Lernprogramme, die sich für mein Fach eignen.</t>
  </si>
  <si>
    <t xml:space="preserve">Ich kenne Internetportale oder Fachpublikationen, welche über aktuelle digitale Lernmedien in meinem Fach informieren. </t>
  </si>
  <si>
    <t>Ich wähle für Unterrichtsprojeke bewusst zwischen Foren und E-Mail aus.</t>
  </si>
  <si>
    <t xml:space="preserve">ICT-Kompetenzprofil </t>
  </si>
  <si>
    <t>Ich mache einen Virenscan.</t>
  </si>
  <si>
    <t>%</t>
  </si>
  <si>
    <t xml:space="preserve">Auswertung: ICT-Kompetenzprofil </t>
  </si>
  <si>
    <r>
      <t>1.2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ICT-Hardware warten</t>
    </r>
  </si>
  <si>
    <t>Zusammenfassung: ICT-Kompetenzprofil</t>
  </si>
  <si>
    <t>Daten in die Zwischenablage: von dort</t>
  </si>
  <si>
    <t>können Sie mit CTRL-V eingefügt werden.</t>
  </si>
  <si>
    <t xml:space="preserve">Selbsteinschätzung in einem anderen </t>
  </si>
  <si>
    <t>Programm weiterverwenden möchten:</t>
  </si>
  <si>
    <t>(CC) PH Zentralschweiz, Ernst Elsener &amp; Walter Scheuble, 2007</t>
  </si>
  <si>
    <t>je nach Wichtigkeit auf mögliche</t>
  </si>
  <si>
    <t xml:space="preserve">Strategien verteilt werden, </t>
  </si>
  <si>
    <r>
      <t xml:space="preserve">2.7 </t>
    </r>
    <r>
      <rPr>
        <b/>
        <sz val="10"/>
        <rFont val="Verdana"/>
        <family val="2"/>
      </rPr>
      <t>ICT für eigenes Informationsmanagement sowie für Unterrichts-vorbereitung nutzen</t>
    </r>
  </si>
  <si>
    <t>Ich kann Sicherheitseinstellungen konfigurieren (z.B Virenschutz,  Firewall oder Updates).</t>
  </si>
  <si>
    <t>Ich kann mit dem Computer Texte schreiben und ausdrucken.</t>
  </si>
  <si>
    <t>Ich kann aus Überschriften automatisch ein Inhaltsverzeichnis erstellen lassen.</t>
  </si>
  <si>
    <t xml:space="preserve">Ich kann Präsentationen, wo sinnvoll, mit Animationen und Folienübergängen anreichern. </t>
  </si>
  <si>
    <t>Ich kann Zahlenreihen als Diagramme darstellen.</t>
  </si>
  <si>
    <t xml:space="preserve">Ich kann digitale Bilder aus dem Internet abspeichern. </t>
  </si>
  <si>
    <t>Ich kann digitale Bilder von einer Fotokamera abspeichern.</t>
  </si>
  <si>
    <t>Ich kann verschiedene Audiodateien zusammenschneiden und mischen.</t>
  </si>
  <si>
    <t xml:space="preserve">Ich kann einen Audio-Podcast erstellen. </t>
  </si>
  <si>
    <t>Ich kann eine Videokamera bedienen und etwas damit aufnehmen.</t>
  </si>
  <si>
    <t>Ich kann ein geschnittenes Video in verschiedenen Formaten abspeichern (z.B. als .avi-File oder als DVD).</t>
  </si>
  <si>
    <t>Multimedia (reichhaltige Darstellungen mit Kombinationen von Texten, Bilder, Tönen,Videos, Animationen etc.)</t>
  </si>
  <si>
    <t>Didaktisches Modell (Lernziele, Aufbau, Lernaufgaben, Anforderungsniveaus)</t>
  </si>
  <si>
    <t>Materialien zum Download anbieten (Arbeitsblätter, Lektüre, Links etc.).</t>
  </si>
  <si>
    <t>Multimediale Produkte herstellen (Animationen, Audio- und Videoproduktionen).</t>
  </si>
  <si>
    <t>Online publizieren (Homepages, Blogs, Wikis).</t>
  </si>
  <si>
    <t>Über das Internet kommunizieren (z.B. mit E-Mail, Chat, Foren, Messenger, Voice-over-IP).</t>
  </si>
  <si>
    <t>Eine integrierte Lernplattform einsetzen (z.B. Educanet2, moodle, ILIAS oder ähnliche Tools).</t>
  </si>
  <si>
    <t>Simulationen nutzen.</t>
  </si>
  <si>
    <t>Mit der ganzen Klasse in einen voll ausgestatteten Computerraum gehen, damit alle Schüler/innen gleichzeitig am Computer beschäftigt sein können.</t>
  </si>
  <si>
    <t xml:space="preserve">Ich gebe den Lernenden Info-Materialien, mit denen sie sich über Gefahren und Probleme neuer Medien informieren können. </t>
  </si>
  <si>
    <t>Wenn sich potentiell problematische Situationen im Umgang mit Medien im Unterricht oder in der Schule bemerkbar machen, dann greife ich das als Thema im Unterricht auf.</t>
  </si>
  <si>
    <t>Ich setze geeignete Standardsoftware in Lernsequenzen meines Fachs ein (Mindmap, Office-Programme etc.).</t>
  </si>
  <si>
    <t>Ich kenne Szenarien, in denen sich Chats eignen.</t>
  </si>
  <si>
    <t>Ich setze die Rahmenbedingungen so, dass ich allen Jugendlichen Hausaufgaben mit dem Computer aufgeben kann (auch wenn nicht alle zu Hause Zugang zu einem Computer haben).</t>
  </si>
  <si>
    <t>Ich erstelle unterschiedliche Listen mit Hilfe des Computers (Klassenliste, Telefonliste, Stundplan, Noten- u. Adressverwaltung usw.).</t>
  </si>
  <si>
    <t>Ich bewältige einen guten Teil der schulischen Schreibarbeit mit dem PC (Elternbriefe, Einladungen, Protokolle).</t>
  </si>
  <si>
    <t>Ich kenne aktuelle digitale Medien, die von Kindern und Jugendlichen genutzt werden aus eigener Nutzungserfahrung (z.B. MySpace, MeinBild.ch, Chat-Räume, Computergames).</t>
  </si>
  <si>
    <t xml:space="preserve">Ich kann Ausdrucksmittel von Bild, Film und Video identifizieren und interpretieren. </t>
  </si>
  <si>
    <t>Ich kann mit Jugendlichen eigene Medienprojekte durchführen und Ausdrucksformen ausprobieren  (z.B. Comic, Hörspiel, Spielfilm).</t>
  </si>
  <si>
    <t>Ich kenne relevante Bestimmungen des Urheberrechts für die Schule (Copyright von Software, Bild, Text etc.).</t>
  </si>
  <si>
    <t>Ich kenne relevante Bestimmungen des Datenschutzes für die Schule (Schulhomepage, Schülerdaten etc.).</t>
  </si>
  <si>
    <t>Ich kenne relevante Bestimmungen des Jugendschutzes.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</si>
</sst>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8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12"/>
      <color indexed="9"/>
      <name val="Verdana"/>
      <family val="2"/>
    </font>
    <font>
      <sz val="10"/>
      <name val="Verdana"/>
      <family val="2"/>
    </font>
    <font>
      <b/>
      <sz val="20"/>
      <color indexed="18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Arial"/>
      <family val="0"/>
    </font>
    <font>
      <b/>
      <sz val="10"/>
      <color indexed="10"/>
      <name val="Verdana"/>
      <family val="2"/>
    </font>
    <font>
      <b/>
      <sz val="7"/>
      <name val="Arial"/>
      <family val="2"/>
    </font>
    <font>
      <b/>
      <sz val="14"/>
      <color indexed="9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3"/>
      <name val="Arial"/>
      <family val="0"/>
    </font>
    <font>
      <sz val="12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20"/>
      <color indexed="8"/>
      <name val="Verdana"/>
      <family val="2"/>
    </font>
    <font>
      <sz val="6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color indexed="63"/>
      <name val="Arial"/>
      <family val="2"/>
    </font>
    <font>
      <i/>
      <sz val="12"/>
      <color indexed="23"/>
      <name val="Arial"/>
      <family val="2"/>
    </font>
    <font>
      <sz val="20"/>
      <name val="Verdana"/>
      <family val="2"/>
    </font>
    <font>
      <i/>
      <sz val="10"/>
      <name val="Arial"/>
      <family val="2"/>
    </font>
    <font>
      <b/>
      <sz val="12"/>
      <color indexed="55"/>
      <name val="Arial"/>
      <family val="2"/>
    </font>
    <font>
      <i/>
      <sz val="12"/>
      <name val="Arial"/>
      <family val="2"/>
    </font>
    <font>
      <sz val="7"/>
      <color indexed="22"/>
      <name val="Arial"/>
      <family val="2"/>
    </font>
    <font>
      <sz val="8"/>
      <color indexed="22"/>
      <name val="Verdana"/>
      <family val="2"/>
    </font>
    <font>
      <sz val="7"/>
      <color indexed="23"/>
      <name val="Arial"/>
      <family val="2"/>
    </font>
    <font>
      <sz val="10"/>
      <color indexed="23"/>
      <name val="Verdana"/>
      <family val="2"/>
    </font>
    <font>
      <i/>
      <sz val="12"/>
      <color indexed="63"/>
      <name val="Verdana"/>
      <family val="2"/>
    </font>
    <font>
      <b/>
      <sz val="14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sz val="14"/>
      <color indexed="63"/>
      <name val="Arial"/>
      <family val="0"/>
    </font>
    <font>
      <sz val="14"/>
      <color indexed="23"/>
      <name val="Arial"/>
      <family val="0"/>
    </font>
    <font>
      <sz val="14"/>
      <color indexed="9"/>
      <name val="Arial"/>
      <family val="0"/>
    </font>
    <font>
      <i/>
      <sz val="12"/>
      <color indexed="8"/>
      <name val="Arial"/>
      <family val="0"/>
    </font>
    <font>
      <sz val="14"/>
      <color indexed="8"/>
      <name val="Arial"/>
      <family val="0"/>
    </font>
    <font>
      <b/>
      <sz val="14"/>
      <color indexed="63"/>
      <name val="Arial"/>
      <family val="0"/>
    </font>
    <font>
      <i/>
      <sz val="14"/>
      <color indexed="63"/>
      <name val="Arial"/>
      <family val="0"/>
    </font>
    <font>
      <sz val="12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6" borderId="2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4" fillId="27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32" borderId="9" applyNumberFormat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15" fillId="0" borderId="0" xfId="0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34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3" fillId="0" borderId="0" xfId="0" applyFont="1" applyAlignment="1">
      <alignment horizontal="left"/>
    </xf>
    <xf numFmtId="0" fontId="5" fillId="36" borderId="0" xfId="0" applyFont="1" applyFill="1" applyAlignment="1">
      <alignment/>
    </xf>
    <xf numFmtId="0" fontId="2" fillId="0" borderId="0" xfId="0" applyFont="1" applyAlignment="1">
      <alignment/>
    </xf>
    <xf numFmtId="0" fontId="0" fillId="36" borderId="0" xfId="0" applyFill="1" applyAlignment="1">
      <alignment/>
    </xf>
    <xf numFmtId="0" fontId="5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12" fillId="37" borderId="0" xfId="0" applyFont="1" applyFill="1" applyAlignment="1">
      <alignment horizontal="left" indent="1"/>
    </xf>
    <xf numFmtId="0" fontId="9" fillId="37" borderId="0" xfId="0" applyFont="1" applyFill="1" applyAlignment="1">
      <alignment/>
    </xf>
    <xf numFmtId="0" fontId="7" fillId="0" borderId="0" xfId="0" applyFont="1" applyAlignment="1">
      <alignment horizontal="left"/>
    </xf>
    <xf numFmtId="0" fontId="23" fillId="37" borderId="10" xfId="0" applyFont="1" applyFill="1" applyBorder="1" applyAlignment="1">
      <alignment/>
    </xf>
    <xf numFmtId="0" fontId="23" fillId="37" borderId="0" xfId="0" applyFont="1" applyFill="1" applyAlignment="1">
      <alignment/>
    </xf>
    <xf numFmtId="0" fontId="23" fillId="37" borderId="0" xfId="0" applyFont="1" applyFill="1" applyAlignment="1">
      <alignment horizontal="center"/>
    </xf>
    <xf numFmtId="1" fontId="23" fillId="37" borderId="0" xfId="0" applyNumberFormat="1" applyFont="1" applyFill="1" applyBorder="1" applyAlignment="1">
      <alignment/>
    </xf>
    <xf numFmtId="0" fontId="23" fillId="37" borderId="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1" fontId="5" fillId="35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3" fillId="35" borderId="0" xfId="0" applyFont="1" applyFill="1" applyAlignment="1">
      <alignment horizontal="left"/>
    </xf>
    <xf numFmtId="0" fontId="7" fillId="35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35" borderId="0" xfId="0" applyFont="1" applyFill="1" applyAlignment="1">
      <alignment horizontal="left" indent="1"/>
    </xf>
    <xf numFmtId="0" fontId="9" fillId="35" borderId="0" xfId="0" applyFont="1" applyFill="1" applyAlignment="1">
      <alignment/>
    </xf>
    <xf numFmtId="0" fontId="5" fillId="35" borderId="0" xfId="0" applyFont="1" applyFill="1" applyAlignment="1">
      <alignment wrapText="1"/>
    </xf>
    <xf numFmtId="0" fontId="14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27" fillId="38" borderId="14" xfId="0" applyFont="1" applyFill="1" applyBorder="1" applyAlignment="1">
      <alignment horizontal="left" vertical="center" wrapText="1" indent="1"/>
    </xf>
    <xf numFmtId="0" fontId="28" fillId="35" borderId="0" xfId="0" applyFont="1" applyFill="1" applyBorder="1" applyAlignment="1">
      <alignment wrapText="1"/>
    </xf>
    <xf numFmtId="0" fontId="0" fillId="35" borderId="0" xfId="0" applyFont="1" applyFill="1" applyAlignment="1">
      <alignment wrapText="1"/>
    </xf>
    <xf numFmtId="0" fontId="29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8" fillId="35" borderId="0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9" fillId="39" borderId="0" xfId="0" applyFont="1" applyFill="1" applyAlignment="1">
      <alignment/>
    </xf>
    <xf numFmtId="0" fontId="33" fillId="35" borderId="0" xfId="0" applyFont="1" applyFill="1" applyAlignment="1">
      <alignment horizontal="left" indent="1"/>
    </xf>
    <xf numFmtId="0" fontId="0" fillId="35" borderId="0" xfId="0" applyFill="1" applyAlignment="1">
      <alignment/>
    </xf>
    <xf numFmtId="0" fontId="26" fillId="33" borderId="15" xfId="0" applyFont="1" applyFill="1" applyBorder="1" applyAlignment="1" applyProtection="1">
      <alignment horizontal="center" vertical="center"/>
      <protection locked="0"/>
    </xf>
    <xf numFmtId="0" fontId="26" fillId="33" borderId="14" xfId="0" applyFont="1" applyFill="1" applyBorder="1" applyAlignment="1" applyProtection="1">
      <alignment horizontal="center" vertical="center"/>
      <protection locked="0"/>
    </xf>
    <xf numFmtId="0" fontId="36" fillId="35" borderId="0" xfId="0" applyFont="1" applyFill="1" applyAlignment="1">
      <alignment horizontal="left" indent="1"/>
    </xf>
    <xf numFmtId="0" fontId="37" fillId="35" borderId="0" xfId="0" applyFont="1" applyFill="1" applyAlignment="1">
      <alignment/>
    </xf>
    <xf numFmtId="0" fontId="0" fillId="35" borderId="0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35" borderId="0" xfId="0" applyFont="1" applyFill="1" applyBorder="1" applyAlignment="1">
      <alignment horizontal="left" vertical="center" wrapText="1" indent="1"/>
    </xf>
    <xf numFmtId="0" fontId="0" fillId="0" borderId="0" xfId="0" applyFont="1" applyAlignment="1" quotePrefix="1">
      <alignment horizontal="left" vertical="center" indent="1"/>
    </xf>
    <xf numFmtId="0" fontId="0" fillId="35" borderId="0" xfId="0" applyFont="1" applyFill="1" applyAlignment="1">
      <alignment horizontal="left" vertical="center" wrapText="1" indent="1"/>
    </xf>
    <xf numFmtId="0" fontId="0" fillId="35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27" fillId="38" borderId="16" xfId="0" applyFont="1" applyFill="1" applyBorder="1" applyAlignment="1">
      <alignment horizontal="left" vertical="center" wrapText="1" indent="1"/>
    </xf>
    <xf numFmtId="0" fontId="26" fillId="33" borderId="14" xfId="0" applyFont="1" applyFill="1" applyBorder="1" applyAlignment="1" applyProtection="1">
      <alignment horizontal="left" vertical="center" indent="1"/>
      <protection locked="0"/>
    </xf>
    <xf numFmtId="0" fontId="26" fillId="33" borderId="17" xfId="0" applyFont="1" applyFill="1" applyBorder="1" applyAlignment="1" applyProtection="1">
      <alignment horizontal="left" vertical="center" indent="1"/>
      <protection locked="0"/>
    </xf>
    <xf numFmtId="0" fontId="12" fillId="39" borderId="0" xfId="0" applyFont="1" applyFill="1" applyAlignment="1">
      <alignment horizontal="left" indent="1"/>
    </xf>
    <xf numFmtId="0" fontId="5" fillId="39" borderId="0" xfId="0" applyFont="1" applyFill="1" applyAlignment="1">
      <alignment/>
    </xf>
    <xf numFmtId="0" fontId="12" fillId="35" borderId="0" xfId="0" applyFont="1" applyFill="1" applyAlignment="1">
      <alignment/>
    </xf>
    <xf numFmtId="0" fontId="27" fillId="0" borderId="14" xfId="0" applyFont="1" applyFill="1" applyBorder="1" applyAlignment="1">
      <alignment horizontal="left" vertical="center" wrapText="1" indent="1"/>
    </xf>
    <xf numFmtId="0" fontId="26" fillId="33" borderId="18" xfId="0" applyFont="1" applyFill="1" applyBorder="1" applyAlignment="1" applyProtection="1">
      <alignment horizontal="center" vertical="center"/>
      <protection locked="0"/>
    </xf>
    <xf numFmtId="0" fontId="26" fillId="33" borderId="19" xfId="0" applyFont="1" applyFill="1" applyBorder="1" applyAlignment="1" applyProtection="1">
      <alignment horizontal="center" vertical="center"/>
      <protection locked="0"/>
    </xf>
    <xf numFmtId="0" fontId="26" fillId="33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30" fillId="35" borderId="20" xfId="0" applyFont="1" applyFill="1" applyBorder="1" applyAlignment="1">
      <alignment horizontal="center" vertical="center" wrapText="1"/>
    </xf>
    <xf numFmtId="0" fontId="30" fillId="35" borderId="21" xfId="0" applyFont="1" applyFill="1" applyBorder="1" applyAlignment="1">
      <alignment horizontal="right" vertical="center" wrapText="1" indent="1"/>
    </xf>
    <xf numFmtId="0" fontId="30" fillId="35" borderId="21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right" vertical="center" wrapText="1" indent="1"/>
    </xf>
    <xf numFmtId="0" fontId="38" fillId="37" borderId="0" xfId="0" applyFont="1" applyFill="1" applyAlignment="1">
      <alignment horizontal="left" indent="1"/>
    </xf>
    <xf numFmtId="0" fontId="39" fillId="37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1" fontId="23" fillId="37" borderId="22" xfId="0" applyNumberFormat="1" applyFont="1" applyFill="1" applyBorder="1" applyAlignment="1">
      <alignment/>
    </xf>
    <xf numFmtId="0" fontId="22" fillId="35" borderId="22" xfId="0" applyFont="1" applyFill="1" applyBorder="1" applyAlignment="1" applyProtection="1">
      <alignment vertical="top" wrapText="1"/>
      <protection/>
    </xf>
    <xf numFmtId="1" fontId="10" fillId="35" borderId="22" xfId="0" applyNumberFormat="1" applyFont="1" applyFill="1" applyBorder="1" applyAlignment="1">
      <alignment/>
    </xf>
    <xf numFmtId="0" fontId="17" fillId="0" borderId="22" xfId="0" applyFont="1" applyBorder="1" applyAlignment="1" applyProtection="1">
      <alignment vertical="top" wrapText="1"/>
      <protection/>
    </xf>
    <xf numFmtId="0" fontId="17" fillId="0" borderId="22" xfId="0" applyFont="1" applyFill="1" applyBorder="1" applyAlignment="1" applyProtection="1">
      <alignment vertical="top" wrapText="1"/>
      <protection/>
    </xf>
    <xf numFmtId="0" fontId="9" fillId="36" borderId="22" xfId="0" applyFont="1" applyFill="1" applyBorder="1" applyAlignment="1">
      <alignment horizontal="center"/>
    </xf>
    <xf numFmtId="0" fontId="9" fillId="40" borderId="22" xfId="0" applyFont="1" applyFill="1" applyBorder="1" applyAlignment="1">
      <alignment/>
    </xf>
    <xf numFmtId="1" fontId="9" fillId="0" borderId="22" xfId="0" applyNumberFormat="1" applyFont="1" applyBorder="1" applyAlignment="1">
      <alignment/>
    </xf>
    <xf numFmtId="0" fontId="9" fillId="41" borderId="22" xfId="0" applyFont="1" applyFill="1" applyBorder="1" applyAlignment="1">
      <alignment/>
    </xf>
    <xf numFmtId="0" fontId="9" fillId="36" borderId="22" xfId="0" applyFont="1" applyFill="1" applyBorder="1" applyAlignment="1">
      <alignment/>
    </xf>
    <xf numFmtId="1" fontId="7" fillId="37" borderId="22" xfId="0" applyNumberFormat="1" applyFont="1" applyFill="1" applyBorder="1" applyAlignment="1">
      <alignment/>
    </xf>
    <xf numFmtId="1" fontId="9" fillId="0" borderId="22" xfId="0" applyNumberFormat="1" applyFont="1" applyFill="1" applyBorder="1" applyAlignment="1">
      <alignment/>
    </xf>
    <xf numFmtId="0" fontId="9" fillId="35" borderId="22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5" fillId="36" borderId="22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22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33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1" fontId="23" fillId="37" borderId="23" xfId="0" applyNumberFormat="1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9" fillId="35" borderId="22" xfId="0" applyFont="1" applyFill="1" applyBorder="1" applyAlignment="1">
      <alignment/>
    </xf>
    <xf numFmtId="1" fontId="9" fillId="35" borderId="22" xfId="0" applyNumberFormat="1" applyFont="1" applyFill="1" applyBorder="1" applyAlignment="1">
      <alignment/>
    </xf>
    <xf numFmtId="0" fontId="9" fillId="37" borderId="22" xfId="0" applyFont="1" applyFill="1" applyBorder="1" applyAlignment="1">
      <alignment/>
    </xf>
    <xf numFmtId="0" fontId="5" fillId="37" borderId="22" xfId="0" applyFont="1" applyFill="1" applyBorder="1" applyAlignment="1">
      <alignment horizontal="center"/>
    </xf>
    <xf numFmtId="0" fontId="5" fillId="37" borderId="22" xfId="0" applyFont="1" applyFill="1" applyBorder="1" applyAlignment="1">
      <alignment/>
    </xf>
    <xf numFmtId="0" fontId="16" fillId="35" borderId="22" xfId="0" applyFont="1" applyFill="1" applyBorder="1" applyAlignment="1" applyProtection="1">
      <alignment vertical="top" wrapText="1"/>
      <protection/>
    </xf>
    <xf numFmtId="0" fontId="9" fillId="0" borderId="22" xfId="0" applyFont="1" applyFill="1" applyBorder="1" applyAlignment="1">
      <alignment horizontal="center"/>
    </xf>
    <xf numFmtId="1" fontId="7" fillId="0" borderId="22" xfId="0" applyNumberFormat="1" applyFont="1" applyBorder="1" applyAlignment="1">
      <alignment/>
    </xf>
    <xf numFmtId="1" fontId="10" fillId="0" borderId="22" xfId="0" applyNumberFormat="1" applyFont="1" applyBorder="1" applyAlignment="1">
      <alignment/>
    </xf>
    <xf numFmtId="1" fontId="9" fillId="35" borderId="22" xfId="0" applyNumberFormat="1" applyFont="1" applyFill="1" applyBorder="1" applyAlignment="1">
      <alignment wrapText="1"/>
    </xf>
    <xf numFmtId="0" fontId="15" fillId="37" borderId="23" xfId="0" applyFont="1" applyFill="1" applyBorder="1" applyAlignment="1" applyProtection="1">
      <alignment vertical="top" wrapText="1"/>
      <protection/>
    </xf>
    <xf numFmtId="0" fontId="9" fillId="37" borderId="23" xfId="0" applyFont="1" applyFill="1" applyBorder="1" applyAlignment="1">
      <alignment horizontal="center"/>
    </xf>
    <xf numFmtId="0" fontId="9" fillId="37" borderId="23" xfId="0" applyFont="1" applyFill="1" applyBorder="1" applyAlignment="1">
      <alignment/>
    </xf>
    <xf numFmtId="0" fontId="15" fillId="37" borderId="22" xfId="0" applyFont="1" applyFill="1" applyBorder="1" applyAlignment="1" applyProtection="1">
      <alignment vertical="top" wrapText="1"/>
      <protection/>
    </xf>
    <xf numFmtId="0" fontId="23" fillId="37" borderId="22" xfId="0" applyFont="1" applyFill="1" applyBorder="1" applyAlignment="1" applyProtection="1">
      <alignment vertical="top" wrapText="1"/>
      <protection/>
    </xf>
    <xf numFmtId="0" fontId="23" fillId="37" borderId="23" xfId="0" applyFont="1" applyFill="1" applyBorder="1" applyAlignment="1" applyProtection="1">
      <alignment vertical="top" wrapText="1"/>
      <protection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5" borderId="24" xfId="0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" fontId="7" fillId="37" borderId="2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3" xfId="0" applyFont="1" applyBorder="1" applyAlignment="1">
      <alignment/>
    </xf>
    <xf numFmtId="0" fontId="9" fillId="0" borderId="28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textRotation="90" wrapText="1"/>
    </xf>
    <xf numFmtId="1" fontId="0" fillId="0" borderId="13" xfId="0" applyNumberForma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/>
    </xf>
    <xf numFmtId="0" fontId="25" fillId="0" borderId="13" xfId="0" applyFont="1" applyFill="1" applyBorder="1" applyAlignment="1">
      <alignment textRotation="9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" fontId="5" fillId="0" borderId="13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Alignment="1">
      <alignment/>
    </xf>
    <xf numFmtId="1" fontId="9" fillId="35" borderId="26" xfId="0" applyNumberFormat="1" applyFont="1" applyFill="1" applyBorder="1" applyAlignment="1">
      <alignment wrapText="1"/>
    </xf>
    <xf numFmtId="1" fontId="10" fillId="35" borderId="26" xfId="0" applyNumberFormat="1" applyFont="1" applyFill="1" applyBorder="1" applyAlignment="1">
      <alignment/>
    </xf>
    <xf numFmtId="1" fontId="10" fillId="0" borderId="26" xfId="0" applyNumberFormat="1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9" fillId="33" borderId="29" xfId="0" applyFont="1" applyFill="1" applyBorder="1" applyAlignment="1">
      <alignment/>
    </xf>
    <xf numFmtId="0" fontId="9" fillId="0" borderId="24" xfId="0" applyFont="1" applyBorder="1" applyAlignment="1">
      <alignment/>
    </xf>
    <xf numFmtId="1" fontId="0" fillId="0" borderId="30" xfId="0" applyNumberFormat="1" applyBorder="1" applyAlignment="1">
      <alignment/>
    </xf>
    <xf numFmtId="0" fontId="41" fillId="0" borderId="22" xfId="0" applyFont="1" applyFill="1" applyBorder="1" applyAlignment="1" applyProtection="1">
      <alignment vertical="top" wrapText="1"/>
      <protection/>
    </xf>
    <xf numFmtId="0" fontId="9" fillId="42" borderId="22" xfId="0" applyFont="1" applyFill="1" applyBorder="1" applyAlignment="1">
      <alignment horizontal="center"/>
    </xf>
    <xf numFmtId="0" fontId="5" fillId="42" borderId="22" xfId="0" applyFont="1" applyFill="1" applyBorder="1" applyAlignment="1">
      <alignment/>
    </xf>
    <xf numFmtId="0" fontId="5" fillId="42" borderId="22" xfId="0" applyFont="1" applyFill="1" applyBorder="1" applyAlignment="1">
      <alignment horizontal="center"/>
    </xf>
    <xf numFmtId="0" fontId="30" fillId="35" borderId="0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right" vertical="top" indent="1"/>
    </xf>
    <xf numFmtId="0" fontId="32" fillId="35" borderId="0" xfId="0" applyFont="1" applyFill="1" applyBorder="1" applyAlignment="1">
      <alignment horizontal="right" vertical="top" indent="1"/>
    </xf>
    <xf numFmtId="0" fontId="30" fillId="35" borderId="21" xfId="0" applyFont="1" applyFill="1" applyBorder="1" applyAlignment="1">
      <alignment horizontal="right" vertical="center" wrapText="1"/>
    </xf>
    <xf numFmtId="0" fontId="30" fillId="35" borderId="0" xfId="0" applyFont="1" applyFill="1" applyAlignment="1">
      <alignment vertical="center" wrapText="1"/>
    </xf>
    <xf numFmtId="0" fontId="35" fillId="35" borderId="21" xfId="0" applyFont="1" applyFill="1" applyBorder="1" applyAlignment="1">
      <alignment horizontal="center" vertical="center" wrapText="1"/>
    </xf>
    <xf numFmtId="0" fontId="35" fillId="35" borderId="0" xfId="0" applyFont="1" applyFill="1" applyAlignment="1">
      <alignment horizontal="center" vertical="center" wrapText="1"/>
    </xf>
    <xf numFmtId="0" fontId="14" fillId="35" borderId="0" xfId="0" applyFont="1" applyFill="1" applyAlignment="1">
      <alignment/>
    </xf>
    <xf numFmtId="0" fontId="0" fillId="0" borderId="0" xfId="0" applyAlignment="1">
      <alignment/>
    </xf>
    <xf numFmtId="0" fontId="34" fillId="35" borderId="0" xfId="0" applyFont="1" applyFill="1" applyBorder="1" applyAlignment="1">
      <alignment horizontal="right" vertical="top" indent="1"/>
    </xf>
    <xf numFmtId="0" fontId="24" fillId="35" borderId="0" xfId="0" applyFont="1" applyFill="1" applyBorder="1" applyAlignment="1">
      <alignment horizontal="right" vertical="top" indent="1"/>
    </xf>
    <xf numFmtId="0" fontId="30" fillId="35" borderId="0" xfId="0" applyFont="1" applyFill="1" applyBorder="1" applyAlignment="1">
      <alignment horizontal="right" vertical="top" indent="1"/>
    </xf>
    <xf numFmtId="0" fontId="30" fillId="35" borderId="21" xfId="0" applyFont="1" applyFill="1" applyBorder="1" applyAlignment="1">
      <alignment horizontal="right" vertical="center" wrapText="1" indent="1"/>
    </xf>
    <xf numFmtId="0" fontId="30" fillId="35" borderId="0" xfId="0" applyFont="1" applyFill="1" applyAlignment="1">
      <alignment horizontal="right" vertical="center" wrapText="1" indent="1"/>
    </xf>
    <xf numFmtId="0" fontId="30" fillId="35" borderId="0" xfId="0" applyFont="1" applyFill="1" applyBorder="1" applyAlignment="1">
      <alignment horizontal="center" vertical="center" wrapText="1"/>
    </xf>
    <xf numFmtId="0" fontId="30" fillId="35" borderId="0" xfId="0" applyFont="1" applyFill="1" applyAlignment="1">
      <alignment horizontal="center" vertical="center" wrapText="1"/>
    </xf>
    <xf numFmtId="0" fontId="40" fillId="35" borderId="0" xfId="0" applyFont="1" applyFill="1" applyBorder="1" applyAlignment="1">
      <alignment horizontal="right" vertical="top" inden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"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8"/>
        </patternFill>
      </fill>
    </dxf>
    <dxf>
      <font>
        <b val="0"/>
        <i/>
        <strike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 val="0"/>
        <i/>
        <strike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 val="0"/>
        <i/>
        <strike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 val="0"/>
        <i/>
        <strike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 val="0"/>
        <i/>
        <strike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 val="0"/>
        <i/>
        <strike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30.emf" /><Relationship Id="rId3" Type="http://schemas.openxmlformats.org/officeDocument/2006/relationships/image" Target="../media/image3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35.emf" /><Relationship Id="rId3" Type="http://schemas.openxmlformats.org/officeDocument/2006/relationships/image" Target="../media/image4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22.emf" /><Relationship Id="rId3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36.emf" /><Relationship Id="rId3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33.emf" /><Relationship Id="rId3" Type="http://schemas.openxmlformats.org/officeDocument/2006/relationships/image" Target="../media/image5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0.emf" /><Relationship Id="rId3" Type="http://schemas.openxmlformats.org/officeDocument/2006/relationships/image" Target="../media/image49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47.emf" /><Relationship Id="rId3" Type="http://schemas.openxmlformats.org/officeDocument/2006/relationships/image" Target="../media/image50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9.emf" /><Relationship Id="rId3" Type="http://schemas.openxmlformats.org/officeDocument/2006/relationships/image" Target="../media/image25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6.emf" /><Relationship Id="rId3" Type="http://schemas.openxmlformats.org/officeDocument/2006/relationships/image" Target="../media/image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43.emf" /><Relationship Id="rId3" Type="http://schemas.openxmlformats.org/officeDocument/2006/relationships/image" Target="../media/image4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4.emf" /><Relationship Id="rId3" Type="http://schemas.openxmlformats.org/officeDocument/2006/relationships/image" Target="../media/image6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3.emf" /><Relationship Id="rId3" Type="http://schemas.openxmlformats.org/officeDocument/2006/relationships/image" Target="../media/image46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2.emf" /><Relationship Id="rId3" Type="http://schemas.openxmlformats.org/officeDocument/2006/relationships/image" Target="../media/image4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emf" /><Relationship Id="rId3" Type="http://schemas.openxmlformats.org/officeDocument/2006/relationships/image" Target="../media/image44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.emf" /><Relationship Id="rId3" Type="http://schemas.openxmlformats.org/officeDocument/2006/relationships/image" Target="../media/image39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9.emf" /><Relationship Id="rId3" Type="http://schemas.openxmlformats.org/officeDocument/2006/relationships/image" Target="../media/image58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62.emf" /><Relationship Id="rId3" Type="http://schemas.openxmlformats.org/officeDocument/2006/relationships/image" Target="../media/image37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38.emf" /><Relationship Id="rId3" Type="http://schemas.openxmlformats.org/officeDocument/2006/relationships/image" Target="../media/image34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41.emf" /><Relationship Id="rId3" Type="http://schemas.openxmlformats.org/officeDocument/2006/relationships/image" Target="../media/image18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29.emf" /><Relationship Id="rId3" Type="http://schemas.openxmlformats.org/officeDocument/2006/relationships/image" Target="../media/image7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5.emf" /><Relationship Id="rId3" Type="http://schemas.openxmlformats.org/officeDocument/2006/relationships/image" Target="../media/image4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56.emf" /><Relationship Id="rId3" Type="http://schemas.openxmlformats.org/officeDocument/2006/relationships/image" Target="../media/image3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52.emf" /><Relationship Id="rId2" Type="http://schemas.openxmlformats.org/officeDocument/2006/relationships/image" Target="../media/image4.emf" /><Relationship Id="rId3" Type="http://schemas.openxmlformats.org/officeDocument/2006/relationships/image" Target="../media/image53.emf" /><Relationship Id="rId4" Type="http://schemas.openxmlformats.org/officeDocument/2006/relationships/image" Target="../media/image21.emf" /><Relationship Id="rId5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55.emf" /><Relationship Id="rId3" Type="http://schemas.openxmlformats.org/officeDocument/2006/relationships/image" Target="../media/image2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23.emf" /><Relationship Id="rId3" Type="http://schemas.openxmlformats.org/officeDocument/2006/relationships/image" Target="../media/image5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28.emf" /><Relationship Id="rId3" Type="http://schemas.openxmlformats.org/officeDocument/2006/relationships/image" Target="../media/image1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60.emf" /><Relationship Id="rId3" Type="http://schemas.openxmlformats.org/officeDocument/2006/relationships/image" Target="../media/image2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61.emf" /><Relationship Id="rId3" Type="http://schemas.openxmlformats.org/officeDocument/2006/relationships/image" Target="../media/image5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57.emf" /><Relationship Id="rId3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295275</xdr:rowOff>
    </xdr:from>
    <xdr:to>
      <xdr:col>2</xdr:col>
      <xdr:colOff>476250</xdr:colOff>
      <xdr:row>10</xdr:row>
      <xdr:rowOff>333375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95250" y="295275"/>
          <a:ext cx="887730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Selbsteinschätzungsinventar für die Medien- und ICT-Kompetenzen von Lehrpersonen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dieser Selbstevaluation ermitteln Sie Ihr individuelles Kompetenzprofil im Bereich Medien und  Informations- und  Kommunikationstechnologien (ICT).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 fragen nach den Erfahrungen im schulischen Umgang mit dem Computer in all seinen Erscheinungsformen, aber auch mit Internet, digitalen Bildern, Audio- und Videoproduktionen, PC- und Videogames usw.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1. Lesen Sie jeweils bitte zuerst die Problemstellung!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2. Wählen Sie dann hier Ihre Antwortoption!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3. Folgen Sie den Anweisungen! Die Bearbeitung der 28 Fragen nimmt etwa eine halbe Stunde in Anspruch. 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  Am Ende der Befragung erhalten Sie als Auswertung Ihr individuelles Kompetenzprofil.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Achtung: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Falls die Schaltflächen nicht reagieren, stellen Sie bitte unter Extras - Optionen - Sicherheit - Makrosicherheit die Option Mittel ein. Sie müssen dann die Exceldatei erneut laden und dabei die Makros aktivieren.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Klicken Sie auf die Schaltflächen, um von Frage zu Frage zu navigieren.
</a:t>
          </a:r>
        </a:p>
      </xdr:txBody>
    </xdr:sp>
    <xdr:clientData/>
  </xdr:twoCellAnchor>
  <xdr:twoCellAnchor editAs="oneCell">
    <xdr:from>
      <xdr:col>1</xdr:col>
      <xdr:colOff>3781425</xdr:colOff>
      <xdr:row>12</xdr:row>
      <xdr:rowOff>66675</xdr:rowOff>
    </xdr:from>
    <xdr:to>
      <xdr:col>2</xdr:col>
      <xdr:colOff>561975</xdr:colOff>
      <xdr:row>18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705350"/>
          <a:ext cx="1228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3952875</xdr:colOff>
      <xdr:row>7</xdr:row>
      <xdr:rowOff>523875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85800"/>
          <a:ext cx="3886200" cy="3495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Sie möchten für den Elternabend eine Präsentation mit PC und Beamer erstellen, welche mediengerecht und in Anlehnung an das schuleigene Layout gestaltet ist.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 können Sie selbstständig ausführen?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Kreuzen Sie bitte nur die Aussagen an, welche für Sie zutreffen.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
</a:t>
          </a:r>
        </a:p>
      </xdr:txBody>
    </xdr:sp>
    <xdr:clientData/>
  </xdr:twoCellAnchor>
  <xdr:twoCellAnchor>
    <xdr:from>
      <xdr:col>0</xdr:col>
      <xdr:colOff>2781300</xdr:colOff>
      <xdr:row>8</xdr:row>
      <xdr:rowOff>0</xdr:rowOff>
    </xdr:from>
    <xdr:to>
      <xdr:col>0</xdr:col>
      <xdr:colOff>2952750</xdr:colOff>
      <xdr:row>10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2781300" y="4705350"/>
          <a:ext cx="1809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8</xdr:row>
      <xdr:rowOff>171450</xdr:rowOff>
    </xdr:from>
    <xdr:to>
      <xdr:col>1</xdr:col>
      <xdr:colOff>3752850</xdr:colOff>
      <xdr:row>10</xdr:row>
      <xdr:rowOff>9525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</xdr:row>
      <xdr:rowOff>0</xdr:rowOff>
    </xdr:from>
    <xdr:to>
      <xdr:col>0</xdr:col>
      <xdr:colOff>1228725</xdr:colOff>
      <xdr:row>10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8</xdr:row>
      <xdr:rowOff>0</xdr:rowOff>
    </xdr:from>
    <xdr:to>
      <xdr:col>2</xdr:col>
      <xdr:colOff>561975</xdr:colOff>
      <xdr:row>10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3952875</xdr:colOff>
      <xdr:row>8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85800"/>
          <a:ext cx="388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Sie wollen einige ihrer administrativen Aufgaben mit Hilfe einer Tabellenkalkulationssoftware lösen,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z.B. die Jahresrechnung der Klassenkasse.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 können Sie selbstständig ausführen?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Kreuzen Sie bitte nur die Aussagen an, welche für Sie zutreffen.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2971800</xdr:colOff>
      <xdr:row>9</xdr:row>
      <xdr:rowOff>0</xdr:rowOff>
    </xdr:from>
    <xdr:to>
      <xdr:col>0</xdr:col>
      <xdr:colOff>3209925</xdr:colOff>
      <xdr:row>11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2971800" y="4695825"/>
          <a:ext cx="238125" cy="38100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9</xdr:row>
      <xdr:rowOff>180975</xdr:rowOff>
    </xdr:from>
    <xdr:to>
      <xdr:col>1</xdr:col>
      <xdr:colOff>3752850</xdr:colOff>
      <xdr:row>11</xdr:row>
      <xdr:rowOff>9525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9525</xdr:rowOff>
    </xdr:from>
    <xdr:to>
      <xdr:col>0</xdr:col>
      <xdr:colOff>1228725</xdr:colOff>
      <xdr:row>11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9</xdr:row>
      <xdr:rowOff>9525</xdr:rowOff>
    </xdr:from>
    <xdr:to>
      <xdr:col>2</xdr:col>
      <xdr:colOff>561975</xdr:colOff>
      <xdr:row>11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3952875</xdr:colOff>
      <xdr:row>6</xdr:row>
      <xdr:rowOff>1209675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85800"/>
          <a:ext cx="388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Sie wollen privat und beruflich mit E-Mail kommunizieren und Ihre Mails verwalten.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 können Sie selbstständig ausführen?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Kreuzen Sie bitte nur die Aussagen an, welche für Sie zutreffen.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3219450</xdr:colOff>
      <xdr:row>7</xdr:row>
      <xdr:rowOff>0</xdr:rowOff>
    </xdr:from>
    <xdr:to>
      <xdr:col>0</xdr:col>
      <xdr:colOff>3467100</xdr:colOff>
      <xdr:row>8</xdr:row>
      <xdr:rowOff>0</xdr:rowOff>
    </xdr:to>
    <xdr:sp>
      <xdr:nvSpPr>
        <xdr:cNvPr id="2" name="Rectangle 4"/>
        <xdr:cNvSpPr>
          <a:spLocks/>
        </xdr:cNvSpPr>
      </xdr:nvSpPr>
      <xdr:spPr>
        <a:xfrm>
          <a:off x="3219450" y="4695825"/>
          <a:ext cx="247650" cy="219075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7</xdr:row>
      <xdr:rowOff>180975</xdr:rowOff>
    </xdr:from>
    <xdr:to>
      <xdr:col>1</xdr:col>
      <xdr:colOff>3752850</xdr:colOff>
      <xdr:row>9</xdr:row>
      <xdr:rowOff>9525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</xdr:row>
      <xdr:rowOff>9525</xdr:rowOff>
    </xdr:from>
    <xdr:to>
      <xdr:col>0</xdr:col>
      <xdr:colOff>1228725</xdr:colOff>
      <xdr:row>9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7</xdr:row>
      <xdr:rowOff>9525</xdr:rowOff>
    </xdr:from>
    <xdr:to>
      <xdr:col>2</xdr:col>
      <xdr:colOff>561975</xdr:colOff>
      <xdr:row>9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3952875</xdr:colOff>
      <xdr:row>8</xdr:row>
      <xdr:rowOff>390525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85800"/>
          <a:ext cx="3886200" cy="386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Sie möchten Bilder der Digitalkamera auf dem PC speichern, komprimieren, Ausschnitte herstellen, bearbeiten und sogar Bildmontagen machen.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 können Sie selbstständig ausführen?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Kreuzen Sie bitte nur die Aussagen an, welche für Sie zutreffen.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3467100</xdr:colOff>
      <xdr:row>9</xdr:row>
      <xdr:rowOff>0</xdr:rowOff>
    </xdr:from>
    <xdr:to>
      <xdr:col>0</xdr:col>
      <xdr:colOff>3705225</xdr:colOff>
      <xdr:row>11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3467100" y="4695825"/>
          <a:ext cx="238125" cy="38100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10</xdr:row>
      <xdr:rowOff>0</xdr:rowOff>
    </xdr:from>
    <xdr:to>
      <xdr:col>1</xdr:col>
      <xdr:colOff>3752850</xdr:colOff>
      <xdr:row>11</xdr:row>
      <xdr:rowOff>9525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9525</xdr:rowOff>
    </xdr:from>
    <xdr:to>
      <xdr:col>0</xdr:col>
      <xdr:colOff>1228725</xdr:colOff>
      <xdr:row>11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9</xdr:row>
      <xdr:rowOff>9525</xdr:rowOff>
    </xdr:from>
    <xdr:to>
      <xdr:col>2</xdr:col>
      <xdr:colOff>561975</xdr:colOff>
      <xdr:row>11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3952875</xdr:colOff>
      <xdr:row>8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85800"/>
          <a:ext cx="38862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Sie möchten Interviews aufnehmen, mit Hintergrundmusik mischen und diese Toncollage als digitale Audiodatei speichern.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 können Sie selbstständig ausführen?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Kreuzen Sie bitte nur die Aussagen an, welche für Sie zutreffen.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3714750</xdr:colOff>
      <xdr:row>9</xdr:row>
      <xdr:rowOff>0</xdr:rowOff>
    </xdr:from>
    <xdr:to>
      <xdr:col>0</xdr:col>
      <xdr:colOff>3971925</xdr:colOff>
      <xdr:row>11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3714750" y="4695825"/>
          <a:ext cx="257175" cy="38100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10</xdr:row>
      <xdr:rowOff>28575</xdr:rowOff>
    </xdr:from>
    <xdr:to>
      <xdr:col>1</xdr:col>
      <xdr:colOff>3752850</xdr:colOff>
      <xdr:row>11</xdr:row>
      <xdr:rowOff>9525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9525</xdr:rowOff>
    </xdr:from>
    <xdr:to>
      <xdr:col>0</xdr:col>
      <xdr:colOff>1228725</xdr:colOff>
      <xdr:row>11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9</xdr:row>
      <xdr:rowOff>9525</xdr:rowOff>
    </xdr:from>
    <xdr:to>
      <xdr:col>2</xdr:col>
      <xdr:colOff>561975</xdr:colOff>
      <xdr:row>11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3952875</xdr:colOff>
      <xdr:row>7</xdr:row>
      <xdr:rowOff>695325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85800"/>
          <a:ext cx="38862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Sie möchten Szenen mit einer digitalen Videokamera aufnehmen, schneiden,  vertonen und  auf DVD brennen.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 können Sie selbstständig ausführen?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Kreuzen Sie bitte nur die Aussagen an, welche für Sie zutreffen.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3981450</xdr:colOff>
      <xdr:row>8</xdr:row>
      <xdr:rowOff>0</xdr:rowOff>
    </xdr:from>
    <xdr:to>
      <xdr:col>1</xdr:col>
      <xdr:colOff>190500</xdr:colOff>
      <xdr:row>9</xdr:row>
      <xdr:rowOff>171450</xdr:rowOff>
    </xdr:to>
    <xdr:sp>
      <xdr:nvSpPr>
        <xdr:cNvPr id="2" name="Rectangle 4"/>
        <xdr:cNvSpPr>
          <a:spLocks/>
        </xdr:cNvSpPr>
      </xdr:nvSpPr>
      <xdr:spPr>
        <a:xfrm>
          <a:off x="3981450" y="4695825"/>
          <a:ext cx="2571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8</xdr:row>
      <xdr:rowOff>180975</xdr:rowOff>
    </xdr:from>
    <xdr:to>
      <xdr:col>1</xdr:col>
      <xdr:colOff>3752850</xdr:colOff>
      <xdr:row>10</xdr:row>
      <xdr:rowOff>9525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</xdr:row>
      <xdr:rowOff>9525</xdr:rowOff>
    </xdr:from>
    <xdr:to>
      <xdr:col>0</xdr:col>
      <xdr:colOff>1228725</xdr:colOff>
      <xdr:row>10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8</xdr:row>
      <xdr:rowOff>9525</xdr:rowOff>
    </xdr:from>
    <xdr:to>
      <xdr:col>2</xdr:col>
      <xdr:colOff>561975</xdr:colOff>
      <xdr:row>10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0</xdr:col>
      <xdr:colOff>3952875</xdr:colOff>
      <xdr:row>8</xdr:row>
      <xdr:rowOff>428625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76275"/>
          <a:ext cx="3886200" cy="391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Sie möchten an Ihrer Schule neben bestehenden Kommunikationskanälen zur besseren Absprache mit Kolleginnen, Kollegen und Eltern den Einsatz von zusätzlichen digitalen Kommunikations-methoden prüfen.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Welche Funktionalitäten sind Sie in der Lage zu nutzen?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Kreuzen Sie bitte nur die Aussagen an, welche für Sie zutreffen.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
</a:t>
          </a:r>
        </a:p>
      </xdr:txBody>
    </xdr:sp>
    <xdr:clientData/>
  </xdr:twoCellAnchor>
  <xdr:twoCellAnchor>
    <xdr:from>
      <xdr:col>1</xdr:col>
      <xdr:colOff>190500</xdr:colOff>
      <xdr:row>9</xdr:row>
      <xdr:rowOff>0</xdr:rowOff>
    </xdr:from>
    <xdr:to>
      <xdr:col>1</xdr:col>
      <xdr:colOff>438150</xdr:colOff>
      <xdr:row>10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238625" y="4695825"/>
          <a:ext cx="247650" cy="38100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9</xdr:row>
      <xdr:rowOff>180975</xdr:rowOff>
    </xdr:from>
    <xdr:to>
      <xdr:col>1</xdr:col>
      <xdr:colOff>3752850</xdr:colOff>
      <xdr:row>10</xdr:row>
      <xdr:rowOff>9525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9525</xdr:rowOff>
    </xdr:from>
    <xdr:to>
      <xdr:col>0</xdr:col>
      <xdr:colOff>1228725</xdr:colOff>
      <xdr:row>10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9</xdr:row>
      <xdr:rowOff>9525</xdr:rowOff>
    </xdr:from>
    <xdr:to>
      <xdr:col>2</xdr:col>
      <xdr:colOff>561975</xdr:colOff>
      <xdr:row>10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76200</xdr:rowOff>
    </xdr:from>
    <xdr:to>
      <xdr:col>0</xdr:col>
      <xdr:colOff>3952875</xdr:colOff>
      <xdr:row>10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6200" y="704850"/>
          <a:ext cx="3886200" cy="360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Wie gewichten Sie  bei der Wahl von Lernsoftware folgende Qualitätskriterien?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Verteilen Sie dementsprechen total 20 Punkte auf die 10 Kriterien! Die wichtigsten Aussagen sollen dabei am meisten Punkte erhalten.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Schreiben Sie die Punkte in die gelben Felder.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</a:t>
          </a:r>
          <a:r>
            <a:rPr lang="en-US" cap="none" sz="1200" b="0" i="1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447675</xdr:colOff>
      <xdr:row>13</xdr:row>
      <xdr:rowOff>0</xdr:rowOff>
    </xdr:from>
    <xdr:to>
      <xdr:col>1</xdr:col>
      <xdr:colOff>695325</xdr:colOff>
      <xdr:row>15</xdr:row>
      <xdr:rowOff>0</xdr:rowOff>
    </xdr:to>
    <xdr:sp>
      <xdr:nvSpPr>
        <xdr:cNvPr id="2" name="Rectangle 21"/>
        <xdr:cNvSpPr>
          <a:spLocks/>
        </xdr:cNvSpPr>
      </xdr:nvSpPr>
      <xdr:spPr>
        <a:xfrm>
          <a:off x="4495800" y="4695825"/>
          <a:ext cx="247650" cy="38100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13</xdr:row>
      <xdr:rowOff>180975</xdr:rowOff>
    </xdr:from>
    <xdr:to>
      <xdr:col>1</xdr:col>
      <xdr:colOff>3752850</xdr:colOff>
      <xdr:row>15</xdr:row>
      <xdr:rowOff>9525</xdr:rowOff>
    </xdr:to>
    <xdr:pic>
      <xdr:nvPicPr>
        <xdr:cNvPr id="3" name="Picture 22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</xdr:row>
      <xdr:rowOff>9525</xdr:rowOff>
    </xdr:from>
    <xdr:to>
      <xdr:col>0</xdr:col>
      <xdr:colOff>1228725</xdr:colOff>
      <xdr:row>15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13</xdr:row>
      <xdr:rowOff>9525</xdr:rowOff>
    </xdr:from>
    <xdr:to>
      <xdr:col>2</xdr:col>
      <xdr:colOff>561975</xdr:colOff>
      <xdr:row>15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3952875</xdr:colOff>
      <xdr:row>13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85800"/>
          <a:ext cx="3886200" cy="368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Welche Einsatzmöglichkeiten von ICT nutzen Sie bisher in Ihrem Unterricht?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Kreuzen Sie bitte die Möglichkeiten an, die Sie mindestens gelegentlich in Ihrem Unterricht einsetzen.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 </a:t>
          </a:r>
        </a:p>
      </xdr:txBody>
    </xdr:sp>
    <xdr:clientData/>
  </xdr:twoCellAnchor>
  <xdr:twoCellAnchor>
    <xdr:from>
      <xdr:col>1</xdr:col>
      <xdr:colOff>695325</xdr:colOff>
      <xdr:row>15</xdr:row>
      <xdr:rowOff>9525</xdr:rowOff>
    </xdr:from>
    <xdr:to>
      <xdr:col>1</xdr:col>
      <xdr:colOff>942975</xdr:colOff>
      <xdr:row>17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743450" y="4705350"/>
          <a:ext cx="247650" cy="371475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16</xdr:row>
      <xdr:rowOff>28575</xdr:rowOff>
    </xdr:from>
    <xdr:to>
      <xdr:col>1</xdr:col>
      <xdr:colOff>3752850</xdr:colOff>
      <xdr:row>17</xdr:row>
      <xdr:rowOff>9525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9525</xdr:rowOff>
    </xdr:from>
    <xdr:to>
      <xdr:col>0</xdr:col>
      <xdr:colOff>1228725</xdr:colOff>
      <xdr:row>17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15</xdr:row>
      <xdr:rowOff>9525</xdr:rowOff>
    </xdr:from>
    <xdr:to>
      <xdr:col>2</xdr:col>
      <xdr:colOff>561975</xdr:colOff>
      <xdr:row>17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609600</xdr:rowOff>
    </xdr:from>
    <xdr:to>
      <xdr:col>0</xdr:col>
      <xdr:colOff>3971925</xdr:colOff>
      <xdr:row>7</xdr:row>
      <xdr:rowOff>47625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6675" y="609600"/>
          <a:ext cx="3905250" cy="400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 Kollege möchte gerne Computer im Unterricht einsetzen, hat aber nur 4 Geräte in seinem Klassenzimmer zur Verfügung.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Welche Hinweise würden Sie ihm  zur Realisierung von möglichst produktiven Lernformen geben?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Wie bewerten Sie folgende Ratschläge. </a:t>
          </a: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Gewichten Sie, indem Sie total 10 Punkte  auf die Aussagen verteilen! Die wichtigsten Aussagen sollen dabei am meisten Punkte erhalten.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Schreiben Sie die Punkte in die gelben Felder.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
</a:t>
          </a:r>
        </a:p>
      </xdr:txBody>
    </xdr:sp>
    <xdr:clientData/>
  </xdr:twoCellAnchor>
  <xdr:twoCellAnchor>
    <xdr:from>
      <xdr:col>1</xdr:col>
      <xdr:colOff>942975</xdr:colOff>
      <xdr:row>8</xdr:row>
      <xdr:rowOff>0</xdr:rowOff>
    </xdr:from>
    <xdr:to>
      <xdr:col>1</xdr:col>
      <xdr:colOff>1200150</xdr:colOff>
      <xdr:row>10</xdr:row>
      <xdr:rowOff>0</xdr:rowOff>
    </xdr:to>
    <xdr:sp>
      <xdr:nvSpPr>
        <xdr:cNvPr id="2" name="Rectangle 22"/>
        <xdr:cNvSpPr>
          <a:spLocks/>
        </xdr:cNvSpPr>
      </xdr:nvSpPr>
      <xdr:spPr>
        <a:xfrm>
          <a:off x="4991100" y="4676775"/>
          <a:ext cx="247650" cy="38100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9</xdr:row>
      <xdr:rowOff>28575</xdr:rowOff>
    </xdr:from>
    <xdr:to>
      <xdr:col>1</xdr:col>
      <xdr:colOff>3752850</xdr:colOff>
      <xdr:row>10</xdr:row>
      <xdr:rowOff>9525</xdr:rowOff>
    </xdr:to>
    <xdr:pic>
      <xdr:nvPicPr>
        <xdr:cNvPr id="3" name="Picture 23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5775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</xdr:row>
      <xdr:rowOff>9525</xdr:rowOff>
    </xdr:from>
    <xdr:to>
      <xdr:col>0</xdr:col>
      <xdr:colOff>1228725</xdr:colOff>
      <xdr:row>10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8630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8</xdr:row>
      <xdr:rowOff>9525</xdr:rowOff>
    </xdr:from>
    <xdr:to>
      <xdr:col>2</xdr:col>
      <xdr:colOff>561975</xdr:colOff>
      <xdr:row>10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68630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47625</xdr:rowOff>
    </xdr:from>
    <xdr:to>
      <xdr:col>0</xdr:col>
      <xdr:colOff>3971925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676275"/>
          <a:ext cx="3905250" cy="3743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Welche Aussagen sind für das Verständnis des Begriffs "digital divide / digitale Kluft" im schweizerischen Kontext von zentraler Bedeutung? </a:t>
          </a:r>
          <a:r>
            <a:rPr lang="en-US" cap="none" sz="1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Bitte gewichten Sie die folgenden sieben Aussagen nach Ihrer Wichtigkeit, indem Sie total 14 Punkte auf die 7 Aussagen verteilen! Die wichtigsten Aussagen sollen dabei am meisten Punkte erhalten.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Schreiben Sie die Punkte in die gelben Felder.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1238250</xdr:colOff>
      <xdr:row>11</xdr:row>
      <xdr:rowOff>0</xdr:rowOff>
    </xdr:from>
    <xdr:to>
      <xdr:col>0</xdr:col>
      <xdr:colOff>1409700</xdr:colOff>
      <xdr:row>14</xdr:row>
      <xdr:rowOff>0</xdr:rowOff>
    </xdr:to>
    <xdr:sp>
      <xdr:nvSpPr>
        <xdr:cNvPr id="2" name="Rectangle 8"/>
        <xdr:cNvSpPr>
          <a:spLocks/>
        </xdr:cNvSpPr>
      </xdr:nvSpPr>
      <xdr:spPr>
        <a:xfrm>
          <a:off x="1238250" y="4714875"/>
          <a:ext cx="1714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1238250</xdr:colOff>
      <xdr:row>12</xdr:row>
      <xdr:rowOff>28575</xdr:rowOff>
    </xdr:from>
    <xdr:to>
      <xdr:col>1</xdr:col>
      <xdr:colOff>3714750</xdr:colOff>
      <xdr:row>14</xdr:row>
      <xdr:rowOff>9525</xdr:rowOff>
    </xdr:to>
    <xdr:pic>
      <xdr:nvPicPr>
        <xdr:cNvPr id="3" name="Picture 9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3733800</xdr:colOff>
      <xdr:row>11</xdr:row>
      <xdr:rowOff>0</xdr:rowOff>
    </xdr:from>
    <xdr:to>
      <xdr:col>3</xdr:col>
      <xdr:colOff>0</xdr:colOff>
      <xdr:row>14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47148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228600</xdr:rowOff>
    </xdr:from>
    <xdr:to>
      <xdr:col>0</xdr:col>
      <xdr:colOff>1219200</xdr:colOff>
      <xdr:row>14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66675</xdr:rowOff>
    </xdr:from>
    <xdr:to>
      <xdr:col>0</xdr:col>
      <xdr:colOff>3971925</xdr:colOff>
      <xdr:row>10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6675" y="638175"/>
          <a:ext cx="390525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Ihre Aufgabe ist es auch, Ihre Schüler/innen auf einen mündigen, emanzipierten Umgang mit den Chancen und Gefahren unserer Medien- und Informationsgesellschaft vorzubereiten.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Wie können Sie das erreichen?</a:t>
          </a: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Gewichten Sie die 9 Ansätze nach Ihrer Sinnhaftigkeit, indem Sie total 18 Punkte  auf die Aussagen verteilen.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Schreiben Sie die Punkte in die gelben Felder.</a:t>
          </a:r>
          <a:r>
            <a:rPr lang="en-US" cap="none" sz="14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4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1209675</xdr:colOff>
      <xdr:row>11</xdr:row>
      <xdr:rowOff>0</xdr:rowOff>
    </xdr:from>
    <xdr:to>
      <xdr:col>1</xdr:col>
      <xdr:colOff>1457325</xdr:colOff>
      <xdr:row>12</xdr:row>
      <xdr:rowOff>180975</xdr:rowOff>
    </xdr:to>
    <xdr:sp>
      <xdr:nvSpPr>
        <xdr:cNvPr id="2" name="Rectangle 17"/>
        <xdr:cNvSpPr>
          <a:spLocks/>
        </xdr:cNvSpPr>
      </xdr:nvSpPr>
      <xdr:spPr>
        <a:xfrm>
          <a:off x="5257800" y="4695825"/>
          <a:ext cx="2476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12</xdr:row>
      <xdr:rowOff>0</xdr:rowOff>
    </xdr:from>
    <xdr:to>
      <xdr:col>1</xdr:col>
      <xdr:colOff>3752850</xdr:colOff>
      <xdr:row>13</xdr:row>
      <xdr:rowOff>9525</xdr:rowOff>
    </xdr:to>
    <xdr:pic>
      <xdr:nvPicPr>
        <xdr:cNvPr id="3" name="Picture 18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9525</xdr:rowOff>
    </xdr:from>
    <xdr:to>
      <xdr:col>0</xdr:col>
      <xdr:colOff>1228725</xdr:colOff>
      <xdr:row>13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11</xdr:row>
      <xdr:rowOff>9525</xdr:rowOff>
    </xdr:from>
    <xdr:to>
      <xdr:col>2</xdr:col>
      <xdr:colOff>561975</xdr:colOff>
      <xdr:row>13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3952875</xdr:colOff>
      <xdr:row>4</xdr:row>
      <xdr:rowOff>1952625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85800"/>
          <a:ext cx="3886200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Sie kennen in Ihrem Fach bewährte digitale Lernprogramme, Internet-Portale und Quellen für digitale unterrichtsrelevante Materialien.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Kreuzen Sie bitte nur die Aussagen an, welche für Sie zutreffen.Unterrichtsmaterialien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1457325</xdr:colOff>
      <xdr:row>5</xdr:row>
      <xdr:rowOff>0</xdr:rowOff>
    </xdr:from>
    <xdr:to>
      <xdr:col>1</xdr:col>
      <xdr:colOff>1714500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5505450" y="4695825"/>
          <a:ext cx="257175" cy="38100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5</xdr:row>
      <xdr:rowOff>180975</xdr:rowOff>
    </xdr:from>
    <xdr:to>
      <xdr:col>1</xdr:col>
      <xdr:colOff>3752850</xdr:colOff>
      <xdr:row>6</xdr:row>
      <xdr:rowOff>9525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</xdr:row>
      <xdr:rowOff>9525</xdr:rowOff>
    </xdr:from>
    <xdr:to>
      <xdr:col>0</xdr:col>
      <xdr:colOff>1228725</xdr:colOff>
      <xdr:row>6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5</xdr:row>
      <xdr:rowOff>9525</xdr:rowOff>
    </xdr:from>
    <xdr:to>
      <xdr:col>2</xdr:col>
      <xdr:colOff>561975</xdr:colOff>
      <xdr:row>6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514350</xdr:rowOff>
    </xdr:from>
    <xdr:to>
      <xdr:col>0</xdr:col>
      <xdr:colOff>3952875</xdr:colOff>
      <xdr:row>9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514350"/>
          <a:ext cx="3886200" cy="394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Haben Sie Erfahrung mit dem Einsatz von E-Mail, Foren etc.  im Unterricht und kennen Sie die Besonderheiten dieser Kommunikationssituation?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Kennen Sie Strategien, wie Sie als Teilnehmer oder Moderatorin die Zusammenarbeit und die Verständigung in virtuellen Räumen optimieren können?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Kreuzen Sie bitte nur die Aussagen an, welche für Sie zutreffen.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</a:t>
          </a:r>
        </a:p>
      </xdr:txBody>
    </xdr:sp>
    <xdr:clientData/>
  </xdr:twoCellAnchor>
  <xdr:twoCellAnchor>
    <xdr:from>
      <xdr:col>1</xdr:col>
      <xdr:colOff>1714500</xdr:colOff>
      <xdr:row>10</xdr:row>
      <xdr:rowOff>0</xdr:rowOff>
    </xdr:from>
    <xdr:to>
      <xdr:col>1</xdr:col>
      <xdr:colOff>1952625</xdr:colOff>
      <xdr:row>10</xdr:row>
      <xdr:rowOff>371475</xdr:rowOff>
    </xdr:to>
    <xdr:sp>
      <xdr:nvSpPr>
        <xdr:cNvPr id="2" name="Rectangle 4"/>
        <xdr:cNvSpPr>
          <a:spLocks/>
        </xdr:cNvSpPr>
      </xdr:nvSpPr>
      <xdr:spPr>
        <a:xfrm>
          <a:off x="5762625" y="4695825"/>
          <a:ext cx="247650" cy="371475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10</xdr:row>
      <xdr:rowOff>180975</xdr:rowOff>
    </xdr:from>
    <xdr:to>
      <xdr:col>1</xdr:col>
      <xdr:colOff>3752850</xdr:colOff>
      <xdr:row>11</xdr:row>
      <xdr:rowOff>19050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</xdr:row>
      <xdr:rowOff>9525</xdr:rowOff>
    </xdr:from>
    <xdr:to>
      <xdr:col>0</xdr:col>
      <xdr:colOff>1228725</xdr:colOff>
      <xdr:row>11</xdr:row>
      <xdr:rowOff>28575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10</xdr:row>
      <xdr:rowOff>9525</xdr:rowOff>
    </xdr:from>
    <xdr:to>
      <xdr:col>2</xdr:col>
      <xdr:colOff>561975</xdr:colOff>
      <xdr:row>11</xdr:row>
      <xdr:rowOff>28575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600075</xdr:rowOff>
    </xdr:from>
    <xdr:to>
      <xdr:col>0</xdr:col>
      <xdr:colOff>3505200</xdr:colOff>
      <xdr:row>7</xdr:row>
      <xdr:rowOff>704850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00075"/>
          <a:ext cx="3505200" cy="351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Sie verstehen den Unterricht mit ICT-Medien so zu gestalten, dass Gruppenunterschiede aufgefangen und Kommunikations- und Sozialkompetenzen gefördert werden. Folgende Massnahmen setze ich ein:
</a:t>
          </a:r>
          <a:r>
            <a:rPr lang="en-US" cap="none" sz="1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Gewichten Sie die 5 Ansätze nach Ihrer Sinnhaftigkeit, indem Sie total 10 Punkte  auf die Aussagen verteilen.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Schreiben Sie die Anzahl Punkte in die gelben Felder.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
</a:t>
          </a:r>
        </a:p>
      </xdr:txBody>
    </xdr:sp>
    <xdr:clientData/>
  </xdr:twoCellAnchor>
  <xdr:twoCellAnchor>
    <xdr:from>
      <xdr:col>1</xdr:col>
      <xdr:colOff>1971675</xdr:colOff>
      <xdr:row>8</xdr:row>
      <xdr:rowOff>0</xdr:rowOff>
    </xdr:from>
    <xdr:to>
      <xdr:col>1</xdr:col>
      <xdr:colOff>2219325</xdr:colOff>
      <xdr:row>9</xdr:row>
      <xdr:rowOff>0</xdr:rowOff>
    </xdr:to>
    <xdr:sp>
      <xdr:nvSpPr>
        <xdr:cNvPr id="2" name="Rectangle 22"/>
        <xdr:cNvSpPr>
          <a:spLocks/>
        </xdr:cNvSpPr>
      </xdr:nvSpPr>
      <xdr:spPr>
        <a:xfrm>
          <a:off x="6019800" y="4705350"/>
          <a:ext cx="2476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8</xdr:row>
      <xdr:rowOff>171450</xdr:rowOff>
    </xdr:from>
    <xdr:to>
      <xdr:col>1</xdr:col>
      <xdr:colOff>3752850</xdr:colOff>
      <xdr:row>9</xdr:row>
      <xdr:rowOff>19050</xdr:rowOff>
    </xdr:to>
    <xdr:pic>
      <xdr:nvPicPr>
        <xdr:cNvPr id="3" name="Picture 23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8</xdr:row>
      <xdr:rowOff>0</xdr:rowOff>
    </xdr:from>
    <xdr:to>
      <xdr:col>2</xdr:col>
      <xdr:colOff>561975</xdr:colOff>
      <xdr:row>9</xdr:row>
      <xdr:rowOff>28575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</xdr:row>
      <xdr:rowOff>0</xdr:rowOff>
    </xdr:from>
    <xdr:to>
      <xdr:col>0</xdr:col>
      <xdr:colOff>1228725</xdr:colOff>
      <xdr:row>9</xdr:row>
      <xdr:rowOff>28575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3952875</xdr:colOff>
      <xdr:row>8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85800"/>
          <a:ext cx="38862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Wissen Sie, wie Sie ICT-Mittel für die Unterrichtsvor- und -nachbereitung nutzen können (z.B. für Verwaltung von schulrelevanten Daten, Erstellen von Dokumenten, Evaluation von Unterricht, Austausch mit Kolleginnen)?
</a:t>
          </a: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Kreuzen Sie bitte nur die Aussagen an, welche für Sie zutreffen.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</a:t>
          </a:r>
        </a:p>
      </xdr:txBody>
    </xdr:sp>
    <xdr:clientData/>
  </xdr:twoCellAnchor>
  <xdr:twoCellAnchor>
    <xdr:from>
      <xdr:col>1</xdr:col>
      <xdr:colOff>2219325</xdr:colOff>
      <xdr:row>9</xdr:row>
      <xdr:rowOff>0</xdr:rowOff>
    </xdr:from>
    <xdr:to>
      <xdr:col>1</xdr:col>
      <xdr:colOff>2466975</xdr:colOff>
      <xdr:row>10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267450" y="4705350"/>
          <a:ext cx="247650" cy="371475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9</xdr:row>
      <xdr:rowOff>171450</xdr:rowOff>
    </xdr:from>
    <xdr:to>
      <xdr:col>1</xdr:col>
      <xdr:colOff>3752850</xdr:colOff>
      <xdr:row>10</xdr:row>
      <xdr:rowOff>9525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0</xdr:rowOff>
    </xdr:from>
    <xdr:to>
      <xdr:col>0</xdr:col>
      <xdr:colOff>1228725</xdr:colOff>
      <xdr:row>10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9</xdr:row>
      <xdr:rowOff>0</xdr:rowOff>
    </xdr:from>
    <xdr:to>
      <xdr:col>2</xdr:col>
      <xdr:colOff>561975</xdr:colOff>
      <xdr:row>10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0</xdr:col>
      <xdr:colOff>3952875</xdr:colOff>
      <xdr:row>7</xdr:row>
      <xdr:rowOff>847725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28650"/>
          <a:ext cx="3886200" cy="387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Haben Sie eine realistische Vorstellung, wie Jugendliche heute digitale Medien (PC, Videospiele, Chat-Räume etc.) nutzen?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Kennen Sie Wirkungen dieser Phänomene und können diese in ihrer Erziehungsaufgabe berücksichtigen?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Kreuzen Sie bitte nur die Aussagen an, welche für Sie zutreffen.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</a:t>
          </a:r>
        </a:p>
      </xdr:txBody>
    </xdr:sp>
    <xdr:clientData/>
  </xdr:twoCellAnchor>
  <xdr:twoCellAnchor>
    <xdr:from>
      <xdr:col>1</xdr:col>
      <xdr:colOff>2466975</xdr:colOff>
      <xdr:row>8</xdr:row>
      <xdr:rowOff>0</xdr:rowOff>
    </xdr:from>
    <xdr:to>
      <xdr:col>1</xdr:col>
      <xdr:colOff>2714625</xdr:colOff>
      <xdr:row>9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515100" y="4695825"/>
          <a:ext cx="247650" cy="371475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8</xdr:row>
      <xdr:rowOff>180975</xdr:rowOff>
    </xdr:from>
    <xdr:to>
      <xdr:col>1</xdr:col>
      <xdr:colOff>3752850</xdr:colOff>
      <xdr:row>9</xdr:row>
      <xdr:rowOff>19050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</xdr:row>
      <xdr:rowOff>9525</xdr:rowOff>
    </xdr:from>
    <xdr:to>
      <xdr:col>0</xdr:col>
      <xdr:colOff>1228725</xdr:colOff>
      <xdr:row>9</xdr:row>
      <xdr:rowOff>28575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8</xdr:row>
      <xdr:rowOff>9525</xdr:rowOff>
    </xdr:from>
    <xdr:to>
      <xdr:col>2</xdr:col>
      <xdr:colOff>561975</xdr:colOff>
      <xdr:row>9</xdr:row>
      <xdr:rowOff>28575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3952875</xdr:colOff>
      <xdr:row>4</xdr:row>
      <xdr:rowOff>1971675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85800"/>
          <a:ext cx="3886200" cy="342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Sie führen die Jugendlichen gezielt hin zum kompetenten Umgang und zur Gestaltung von virtuellen Räumen.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Kreuzen Sie bitte nur die Aussagen an, welche für Sie zutreffen.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</a:t>
          </a:r>
        </a:p>
      </xdr:txBody>
    </xdr:sp>
    <xdr:clientData/>
  </xdr:twoCellAnchor>
  <xdr:twoCellAnchor>
    <xdr:from>
      <xdr:col>1</xdr:col>
      <xdr:colOff>2714625</xdr:colOff>
      <xdr:row>5</xdr:row>
      <xdr:rowOff>0</xdr:rowOff>
    </xdr:from>
    <xdr:to>
      <xdr:col>1</xdr:col>
      <xdr:colOff>2971800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762750" y="4705350"/>
          <a:ext cx="2476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5</xdr:row>
      <xdr:rowOff>171450</xdr:rowOff>
    </xdr:from>
    <xdr:to>
      <xdr:col>1</xdr:col>
      <xdr:colOff>3752850</xdr:colOff>
      <xdr:row>6</xdr:row>
      <xdr:rowOff>19050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</xdr:row>
      <xdr:rowOff>0</xdr:rowOff>
    </xdr:from>
    <xdr:to>
      <xdr:col>0</xdr:col>
      <xdr:colOff>1228725</xdr:colOff>
      <xdr:row>6</xdr:row>
      <xdr:rowOff>28575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5</xdr:row>
      <xdr:rowOff>0</xdr:rowOff>
    </xdr:from>
    <xdr:to>
      <xdr:col>2</xdr:col>
      <xdr:colOff>561975</xdr:colOff>
      <xdr:row>6</xdr:row>
      <xdr:rowOff>28575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3952875</xdr:colOff>
      <xdr:row>4</xdr:row>
      <xdr:rowOff>2409825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85800"/>
          <a:ext cx="3886200" cy="386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Kennen Sie Ausdrucksmittel von Film, Radio, Bild und Text? Können Sie diese Mediensprache den Jugendlichen bewusst machen (z.B. in dem Sie mit ihnen selber Medienprodukte gestalten wie Video- oder Audiogeschichten, Fotostories etc.)?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Kreuzen Sie bitte nur die Aussagen an, welche für Sie zutreffen.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
</a:t>
          </a:r>
        </a:p>
      </xdr:txBody>
    </xdr:sp>
    <xdr:clientData/>
  </xdr:twoCellAnchor>
  <xdr:twoCellAnchor>
    <xdr:from>
      <xdr:col>1</xdr:col>
      <xdr:colOff>2981325</xdr:colOff>
      <xdr:row>5</xdr:row>
      <xdr:rowOff>0</xdr:rowOff>
    </xdr:from>
    <xdr:to>
      <xdr:col>1</xdr:col>
      <xdr:colOff>3219450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7029450" y="4695825"/>
          <a:ext cx="247650" cy="38100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5</xdr:row>
      <xdr:rowOff>180975</xdr:rowOff>
    </xdr:from>
    <xdr:to>
      <xdr:col>1</xdr:col>
      <xdr:colOff>3752850</xdr:colOff>
      <xdr:row>6</xdr:row>
      <xdr:rowOff>9525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</xdr:row>
      <xdr:rowOff>9525</xdr:rowOff>
    </xdr:from>
    <xdr:to>
      <xdr:col>0</xdr:col>
      <xdr:colOff>1228725</xdr:colOff>
      <xdr:row>6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5</xdr:row>
      <xdr:rowOff>9525</xdr:rowOff>
    </xdr:from>
    <xdr:to>
      <xdr:col>2</xdr:col>
      <xdr:colOff>561975</xdr:colOff>
      <xdr:row>6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3952875</xdr:colOff>
      <xdr:row>5</xdr:row>
      <xdr:rowOff>1733550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85800"/>
          <a:ext cx="3886200" cy="3695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Kennen Sie die rechtlichen Rahmenbedingungen unter denen Informationen auf der schuleigenen Homepage publiziert werden können?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Kreuzen Sie bitte nur die Aussagen an, welche für Sie zutreffen.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
</a:t>
          </a:r>
        </a:p>
      </xdr:txBody>
    </xdr:sp>
    <xdr:clientData/>
  </xdr:twoCellAnchor>
  <xdr:twoCellAnchor>
    <xdr:from>
      <xdr:col>1</xdr:col>
      <xdr:colOff>3238500</xdr:colOff>
      <xdr:row>6</xdr:row>
      <xdr:rowOff>0</xdr:rowOff>
    </xdr:from>
    <xdr:to>
      <xdr:col>1</xdr:col>
      <xdr:colOff>3495675</xdr:colOff>
      <xdr:row>7</xdr:row>
      <xdr:rowOff>0</xdr:rowOff>
    </xdr:to>
    <xdr:sp>
      <xdr:nvSpPr>
        <xdr:cNvPr id="2" name="Rectangle 4"/>
        <xdr:cNvSpPr>
          <a:spLocks/>
        </xdr:cNvSpPr>
      </xdr:nvSpPr>
      <xdr:spPr>
        <a:xfrm>
          <a:off x="7286625" y="4705350"/>
          <a:ext cx="247650" cy="371475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6</xdr:row>
      <xdr:rowOff>171450</xdr:rowOff>
    </xdr:from>
    <xdr:to>
      <xdr:col>1</xdr:col>
      <xdr:colOff>3752850</xdr:colOff>
      <xdr:row>7</xdr:row>
      <xdr:rowOff>9525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0</xdr:rowOff>
    </xdr:from>
    <xdr:to>
      <xdr:col>0</xdr:col>
      <xdr:colOff>1228725</xdr:colOff>
      <xdr:row>7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6</xdr:row>
      <xdr:rowOff>0</xdr:rowOff>
    </xdr:from>
    <xdr:to>
      <xdr:col>2</xdr:col>
      <xdr:colOff>561975</xdr:colOff>
      <xdr:row>7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3952875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85800"/>
          <a:ext cx="3886200" cy="401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Unterstützen Sie Ihre Kolleginnen und Kollegen aktiv beim Einsatz von ICT- und Medien im Unterricht?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Kreuzen Sie bitte nur die Aussagen an, welche für Sie zutreffen.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
</a:t>
          </a:r>
        </a:p>
      </xdr:txBody>
    </xdr:sp>
    <xdr:clientData/>
  </xdr:twoCellAnchor>
  <xdr:twoCellAnchor>
    <xdr:from>
      <xdr:col>1</xdr:col>
      <xdr:colOff>3505200</xdr:colOff>
      <xdr:row>5</xdr:row>
      <xdr:rowOff>0</xdr:rowOff>
    </xdr:from>
    <xdr:to>
      <xdr:col>1</xdr:col>
      <xdr:colOff>3743325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7553325" y="4705350"/>
          <a:ext cx="247650" cy="371475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5</xdr:row>
      <xdr:rowOff>171450</xdr:rowOff>
    </xdr:from>
    <xdr:to>
      <xdr:col>1</xdr:col>
      <xdr:colOff>3752850</xdr:colOff>
      <xdr:row>6</xdr:row>
      <xdr:rowOff>9525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</xdr:row>
      <xdr:rowOff>0</xdr:rowOff>
    </xdr:from>
    <xdr:to>
      <xdr:col>0</xdr:col>
      <xdr:colOff>1228725</xdr:colOff>
      <xdr:row>6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5</xdr:row>
      <xdr:rowOff>0</xdr:rowOff>
    </xdr:from>
    <xdr:to>
      <xdr:col>2</xdr:col>
      <xdr:colOff>561975</xdr:colOff>
      <xdr:row>6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3952875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85800"/>
          <a:ext cx="38862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Gehören digitale Dokumente, Online-Kommunikation und Internet-Recherchen zu Ihrem beruflichen und privaten Alltag?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Bitte markieren Sie die Aussagen, die für Sie in einer Mehrheit der möglichen Situationen zutreffen. 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(Aussagen, die nicht zutreffen bitte leer lassen)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1447800</xdr:colOff>
      <xdr:row>12</xdr:row>
      <xdr:rowOff>0</xdr:rowOff>
    </xdr:from>
    <xdr:to>
      <xdr:col>0</xdr:col>
      <xdr:colOff>1628775</xdr:colOff>
      <xdr:row>16</xdr:row>
      <xdr:rowOff>114300</xdr:rowOff>
    </xdr:to>
    <xdr:sp>
      <xdr:nvSpPr>
        <xdr:cNvPr id="2" name="Rectangle 4"/>
        <xdr:cNvSpPr>
          <a:spLocks/>
        </xdr:cNvSpPr>
      </xdr:nvSpPr>
      <xdr:spPr>
        <a:xfrm>
          <a:off x="1447800" y="4695825"/>
          <a:ext cx="190500" cy="352425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14</xdr:row>
      <xdr:rowOff>38100</xdr:rowOff>
    </xdr:from>
    <xdr:to>
      <xdr:col>1</xdr:col>
      <xdr:colOff>3752850</xdr:colOff>
      <xdr:row>17</xdr:row>
      <xdr:rowOff>9525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67275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9525</xdr:rowOff>
    </xdr:from>
    <xdr:to>
      <xdr:col>0</xdr:col>
      <xdr:colOff>1228725</xdr:colOff>
      <xdr:row>17</xdr:row>
      <xdr:rowOff>38100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12</xdr:row>
      <xdr:rowOff>9525</xdr:rowOff>
    </xdr:from>
    <xdr:to>
      <xdr:col>2</xdr:col>
      <xdr:colOff>561975</xdr:colOff>
      <xdr:row>17</xdr:row>
      <xdr:rowOff>38100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55</xdr:col>
      <xdr:colOff>571500</xdr:colOff>
      <xdr:row>19</xdr:row>
      <xdr:rowOff>228600</xdr:rowOff>
    </xdr:from>
    <xdr:to>
      <xdr:col>56</xdr:col>
      <xdr:colOff>1085850</xdr:colOff>
      <xdr:row>22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4114800"/>
          <a:ext cx="1276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9525</xdr:colOff>
      <xdr:row>19</xdr:row>
      <xdr:rowOff>228600</xdr:rowOff>
    </xdr:from>
    <xdr:to>
      <xdr:col>55</xdr:col>
      <xdr:colOff>504825</xdr:colOff>
      <xdr:row>22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114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28575</xdr:colOff>
      <xdr:row>2</xdr:row>
      <xdr:rowOff>19050</xdr:rowOff>
    </xdr:from>
    <xdr:to>
      <xdr:col>56</xdr:col>
      <xdr:colOff>1028700</xdr:colOff>
      <xdr:row>3</xdr:row>
      <xdr:rowOff>104775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933450"/>
          <a:ext cx="25241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54</xdr:col>
      <xdr:colOff>28575</xdr:colOff>
      <xdr:row>10</xdr:row>
      <xdr:rowOff>38100</xdr:rowOff>
    </xdr:from>
    <xdr:to>
      <xdr:col>56</xdr:col>
      <xdr:colOff>1028700</xdr:colOff>
      <xdr:row>11</xdr:row>
      <xdr:rowOff>114300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2362200"/>
          <a:ext cx="25241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54</xdr:col>
      <xdr:colOff>28575</xdr:colOff>
      <xdr:row>16</xdr:row>
      <xdr:rowOff>66675</xdr:rowOff>
    </xdr:from>
    <xdr:to>
      <xdr:col>56</xdr:col>
      <xdr:colOff>1019175</xdr:colOff>
      <xdr:row>17</xdr:row>
      <xdr:rowOff>161925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3438525"/>
          <a:ext cx="25146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3952875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85800"/>
          <a:ext cx="38862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Können Sie mit wichtigen Problemfeldern umgehen?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schätzen Sie Ihre eigenen Fähigkeiten ein, indem Sie  jene Aussagen ankreuzen, welche für Sie weitgehend zutreffen.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1628775</xdr:colOff>
      <xdr:row>10</xdr:row>
      <xdr:rowOff>0</xdr:rowOff>
    </xdr:from>
    <xdr:to>
      <xdr:col>0</xdr:col>
      <xdr:colOff>1809750</xdr:colOff>
      <xdr:row>12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628775" y="4705350"/>
          <a:ext cx="1809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11</xdr:row>
      <xdr:rowOff>19050</xdr:rowOff>
    </xdr:from>
    <xdr:to>
      <xdr:col>1</xdr:col>
      <xdr:colOff>3752850</xdr:colOff>
      <xdr:row>12</xdr:row>
      <xdr:rowOff>9525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</xdr:row>
      <xdr:rowOff>0</xdr:rowOff>
    </xdr:from>
    <xdr:to>
      <xdr:col>0</xdr:col>
      <xdr:colOff>1228725</xdr:colOff>
      <xdr:row>12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10</xdr:row>
      <xdr:rowOff>0</xdr:rowOff>
    </xdr:from>
    <xdr:to>
      <xdr:col>2</xdr:col>
      <xdr:colOff>561975</xdr:colOff>
      <xdr:row>12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3952875</xdr:colOff>
      <xdr:row>5</xdr:row>
      <xdr:rowOff>1495425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76200" y="685800"/>
          <a:ext cx="3886200" cy="354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Kennen Sie die wichtigsten Peripherie-geräte des Computers und können diese und andere anschliessen und bedienen?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schätzen Sie Ihre eigenen Fähigkeiten ein, indem Sie alle Aussagen ankreuzen, welche für Sie meistens  zutreffen.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
</a:t>
          </a:r>
        </a:p>
      </xdr:txBody>
    </xdr:sp>
    <xdr:clientData/>
  </xdr:twoCellAnchor>
  <xdr:twoCellAnchor>
    <xdr:from>
      <xdr:col>0</xdr:col>
      <xdr:colOff>1809750</xdr:colOff>
      <xdr:row>6</xdr:row>
      <xdr:rowOff>0</xdr:rowOff>
    </xdr:from>
    <xdr:to>
      <xdr:col>0</xdr:col>
      <xdr:colOff>2000250</xdr:colOff>
      <xdr:row>8</xdr:row>
      <xdr:rowOff>0</xdr:rowOff>
    </xdr:to>
    <xdr:sp>
      <xdr:nvSpPr>
        <xdr:cNvPr id="2" name="Rectangle 39"/>
        <xdr:cNvSpPr>
          <a:spLocks/>
        </xdr:cNvSpPr>
      </xdr:nvSpPr>
      <xdr:spPr>
        <a:xfrm>
          <a:off x="1809750" y="4705350"/>
          <a:ext cx="1905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6</xdr:row>
      <xdr:rowOff>171450</xdr:rowOff>
    </xdr:from>
    <xdr:to>
      <xdr:col>1</xdr:col>
      <xdr:colOff>3752850</xdr:colOff>
      <xdr:row>8</xdr:row>
      <xdr:rowOff>19050</xdr:rowOff>
    </xdr:to>
    <xdr:pic>
      <xdr:nvPicPr>
        <xdr:cNvPr id="3" name="Picture 40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0</xdr:rowOff>
    </xdr:from>
    <xdr:to>
      <xdr:col>0</xdr:col>
      <xdr:colOff>1228725</xdr:colOff>
      <xdr:row>8</xdr:row>
      <xdr:rowOff>38100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6</xdr:row>
      <xdr:rowOff>0</xdr:rowOff>
    </xdr:from>
    <xdr:to>
      <xdr:col>2</xdr:col>
      <xdr:colOff>561975</xdr:colOff>
      <xdr:row>8</xdr:row>
      <xdr:rowOff>38100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3952875</xdr:colOff>
      <xdr:row>6</xdr:row>
      <xdr:rowOff>523875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85800"/>
          <a:ext cx="3886200" cy="360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Sie wollen eine grosse Datei (z.B. Video-Datei) einer Kollegin zur Verwendung auf dem PC weitergeben. Für Disketten- oder Mail-Transfer ist die Datei leider zu gross. Welche Möglichkeiten kennen Sie?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Markieren Sie bitte jene Möglichkeiten, die Sie selbstständig umsetzen können.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</a:t>
          </a:r>
        </a:p>
      </xdr:txBody>
    </xdr:sp>
    <xdr:clientData/>
  </xdr:twoCellAnchor>
  <xdr:twoCellAnchor>
    <xdr:from>
      <xdr:col>0</xdr:col>
      <xdr:colOff>2009775</xdr:colOff>
      <xdr:row>7</xdr:row>
      <xdr:rowOff>0</xdr:rowOff>
    </xdr:from>
    <xdr:to>
      <xdr:col>0</xdr:col>
      <xdr:colOff>2190750</xdr:colOff>
      <xdr:row>7</xdr:row>
      <xdr:rowOff>371475</xdr:rowOff>
    </xdr:to>
    <xdr:sp>
      <xdr:nvSpPr>
        <xdr:cNvPr id="2" name="Rectangle 4"/>
        <xdr:cNvSpPr>
          <a:spLocks/>
        </xdr:cNvSpPr>
      </xdr:nvSpPr>
      <xdr:spPr>
        <a:xfrm>
          <a:off x="2009775" y="4705350"/>
          <a:ext cx="190500" cy="371475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7</xdr:row>
      <xdr:rowOff>171450</xdr:rowOff>
    </xdr:from>
    <xdr:to>
      <xdr:col>1</xdr:col>
      <xdr:colOff>3752850</xdr:colOff>
      <xdr:row>8</xdr:row>
      <xdr:rowOff>9525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</xdr:row>
      <xdr:rowOff>0</xdr:rowOff>
    </xdr:from>
    <xdr:to>
      <xdr:col>0</xdr:col>
      <xdr:colOff>1228725</xdr:colOff>
      <xdr:row>8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7</xdr:row>
      <xdr:rowOff>0</xdr:rowOff>
    </xdr:from>
    <xdr:to>
      <xdr:col>2</xdr:col>
      <xdr:colOff>561975</xdr:colOff>
      <xdr:row>8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0</xdr:col>
      <xdr:colOff>3952875</xdr:colOff>
      <xdr:row>8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76275"/>
          <a:ext cx="3886200" cy="351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Ihr Computer versagt seinen Dienst und zeigt nichts als Fehlermeldungen.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Welche Möglichkeiten kennen Sie?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Markieren Sie bitte jene Möglichkeiten, die Sie selbstständig umsetzen können.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
</a:t>
          </a:r>
        </a:p>
      </xdr:txBody>
    </xdr:sp>
    <xdr:clientData/>
  </xdr:twoCellAnchor>
  <xdr:twoCellAnchor>
    <xdr:from>
      <xdr:col>0</xdr:col>
      <xdr:colOff>2200275</xdr:colOff>
      <xdr:row>11</xdr:row>
      <xdr:rowOff>0</xdr:rowOff>
    </xdr:from>
    <xdr:to>
      <xdr:col>0</xdr:col>
      <xdr:colOff>2381250</xdr:colOff>
      <xdr:row>13</xdr:row>
      <xdr:rowOff>266700</xdr:rowOff>
    </xdr:to>
    <xdr:sp>
      <xdr:nvSpPr>
        <xdr:cNvPr id="2" name="Rectangle 4"/>
        <xdr:cNvSpPr>
          <a:spLocks/>
        </xdr:cNvSpPr>
      </xdr:nvSpPr>
      <xdr:spPr>
        <a:xfrm>
          <a:off x="2200275" y="4714875"/>
          <a:ext cx="180975" cy="36195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13</xdr:row>
      <xdr:rowOff>66675</xdr:rowOff>
    </xdr:from>
    <xdr:to>
      <xdr:col>1</xdr:col>
      <xdr:colOff>3752850</xdr:colOff>
      <xdr:row>14</xdr:row>
      <xdr:rowOff>9525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</xdr:row>
      <xdr:rowOff>266700</xdr:rowOff>
    </xdr:from>
    <xdr:to>
      <xdr:col>0</xdr:col>
      <xdr:colOff>1228725</xdr:colOff>
      <xdr:row>14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10</xdr:row>
      <xdr:rowOff>266700</xdr:rowOff>
    </xdr:from>
    <xdr:to>
      <xdr:col>2</xdr:col>
      <xdr:colOff>561975</xdr:colOff>
      <xdr:row>14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3952875</xdr:colOff>
      <xdr:row>5</xdr:row>
      <xdr:rowOff>1466850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85800"/>
          <a:ext cx="3886200" cy="3695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Sie haben im Betriebssystem Windows-XP die Systemsteuerung gewählt. Können Sie gezielt Oberfläche oder Funktionen des Betriebssystems Ihren Wünschen anpassen?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Kreuzen Sie bitte nur die Aussagen an, welche für Sie zutreffen.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2381250</xdr:colOff>
      <xdr:row>6</xdr:row>
      <xdr:rowOff>0</xdr:rowOff>
    </xdr:from>
    <xdr:to>
      <xdr:col>0</xdr:col>
      <xdr:colOff>2562225</xdr:colOff>
      <xdr:row>7</xdr:row>
      <xdr:rowOff>0</xdr:rowOff>
    </xdr:to>
    <xdr:sp>
      <xdr:nvSpPr>
        <xdr:cNvPr id="2" name="Rectangle 4"/>
        <xdr:cNvSpPr>
          <a:spLocks/>
        </xdr:cNvSpPr>
      </xdr:nvSpPr>
      <xdr:spPr>
        <a:xfrm>
          <a:off x="2381250" y="4705350"/>
          <a:ext cx="190500" cy="371475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6</xdr:row>
      <xdr:rowOff>171450</xdr:rowOff>
    </xdr:from>
    <xdr:to>
      <xdr:col>1</xdr:col>
      <xdr:colOff>3752850</xdr:colOff>
      <xdr:row>7</xdr:row>
      <xdr:rowOff>9525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0</xdr:rowOff>
    </xdr:from>
    <xdr:to>
      <xdr:col>0</xdr:col>
      <xdr:colOff>1228725</xdr:colOff>
      <xdr:row>7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6</xdr:row>
      <xdr:rowOff>0</xdr:rowOff>
    </xdr:from>
    <xdr:to>
      <xdr:col>2</xdr:col>
      <xdr:colOff>561975</xdr:colOff>
      <xdr:row>7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3952875</xdr:colOff>
      <xdr:row>10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85800"/>
          <a:ext cx="38862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Sie sollen komplexe Dokumente (mit Tabellen, Inhaltsverzeichnissen etc.) gestalten.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 können Sie selbstständig ausführen?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Kreuzen Sie bitte nur die Aussagen an, welche für Sie zutreffen.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Ihre Markierungen in die gelben Felder ein.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Löschen Ihrer Eingabe klicken Sie mit der rechten Maustaste auf das gelbe Eingabefeld und wählen die Option "Inhalte löschen".
</a:t>
          </a:r>
        </a:p>
      </xdr:txBody>
    </xdr:sp>
    <xdr:clientData/>
  </xdr:twoCellAnchor>
  <xdr:twoCellAnchor>
    <xdr:from>
      <xdr:col>0</xdr:col>
      <xdr:colOff>2581275</xdr:colOff>
      <xdr:row>12</xdr:row>
      <xdr:rowOff>0</xdr:rowOff>
    </xdr:from>
    <xdr:to>
      <xdr:col>0</xdr:col>
      <xdr:colOff>2771775</xdr:colOff>
      <xdr:row>14</xdr:row>
      <xdr:rowOff>0</xdr:rowOff>
    </xdr:to>
    <xdr:sp>
      <xdr:nvSpPr>
        <xdr:cNvPr id="2" name="Rectangle 4"/>
        <xdr:cNvSpPr>
          <a:spLocks/>
        </xdr:cNvSpPr>
      </xdr:nvSpPr>
      <xdr:spPr>
        <a:xfrm>
          <a:off x="2581275" y="4705350"/>
          <a:ext cx="190500" cy="371475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1276350</xdr:colOff>
      <xdr:row>13</xdr:row>
      <xdr:rowOff>66675</xdr:rowOff>
    </xdr:from>
    <xdr:to>
      <xdr:col>1</xdr:col>
      <xdr:colOff>3752850</xdr:colOff>
      <xdr:row>14</xdr:row>
      <xdr:rowOff>9525</xdr:rowOff>
    </xdr:to>
    <xdr:pic>
      <xdr:nvPicPr>
        <xdr:cNvPr id="3" name="Picture 5" descr="leist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876800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0</xdr:rowOff>
    </xdr:from>
    <xdr:to>
      <xdr:col>0</xdr:col>
      <xdr:colOff>1228725</xdr:colOff>
      <xdr:row>14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053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3781425</xdr:colOff>
      <xdr:row>12</xdr:row>
      <xdr:rowOff>0</xdr:rowOff>
    </xdr:from>
    <xdr:to>
      <xdr:col>2</xdr:col>
      <xdr:colOff>561975</xdr:colOff>
      <xdr:row>14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705350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J18"/>
  <sheetViews>
    <sheetView showGridLines="0" zoomScalePageLayoutView="0" workbookViewId="0" topLeftCell="A1">
      <selection activeCell="E10" sqref="E10"/>
    </sheetView>
  </sheetViews>
  <sheetFormatPr defaultColWidth="11.421875" defaultRowHeight="51.75" customHeight="1"/>
  <cols>
    <col min="1" max="1" width="60.7109375" style="5" customWidth="1"/>
    <col min="2" max="2" width="66.7109375" style="5" customWidth="1"/>
    <col min="3" max="3" width="8.7109375" style="5" customWidth="1"/>
    <col min="4" max="8" width="11.421875" style="5" customWidth="1"/>
    <col min="9" max="9" width="4.421875" style="5" bestFit="1" customWidth="1"/>
    <col min="10" max="10" width="62.7109375" style="5" bestFit="1" customWidth="1"/>
    <col min="11" max="16384" width="11.421875" style="5" customWidth="1"/>
  </cols>
  <sheetData>
    <row r="1" spans="1:3" ht="49.5" customHeight="1">
      <c r="A1" s="223" t="s">
        <v>305</v>
      </c>
      <c r="B1" s="224"/>
      <c r="C1" s="224"/>
    </row>
    <row r="2" spans="1:10" ht="30" customHeight="1">
      <c r="A2" s="76"/>
      <c r="B2" s="76"/>
      <c r="C2" s="61"/>
      <c r="J2" s="6"/>
    </row>
    <row r="3" spans="1:9" ht="30" customHeight="1">
      <c r="A3" s="77"/>
      <c r="B3" s="76"/>
      <c r="C3" s="61"/>
      <c r="I3" s="7"/>
    </row>
    <row r="4" spans="1:3" ht="30" customHeight="1">
      <c r="A4" s="68"/>
      <c r="B4" s="76"/>
      <c r="C4" s="61"/>
    </row>
    <row r="5" spans="1:3" ht="30" customHeight="1">
      <c r="A5" s="78"/>
      <c r="B5" s="76"/>
      <c r="C5" s="61"/>
    </row>
    <row r="6" spans="1:3" s="8" customFormat="1" ht="30" customHeight="1">
      <c r="A6" s="41"/>
      <c r="B6" s="76"/>
      <c r="C6" s="80"/>
    </row>
    <row r="7" spans="1:10" s="8" customFormat="1" ht="30" customHeight="1">
      <c r="A7" s="66"/>
      <c r="B7" s="81"/>
      <c r="C7" s="80"/>
      <c r="J7" s="10"/>
    </row>
    <row r="8" spans="1:3" s="8" customFormat="1" ht="30" customHeight="1">
      <c r="A8" s="66"/>
      <c r="B8" s="67"/>
      <c r="C8" s="67"/>
    </row>
    <row r="9" spans="1:3" s="8" customFormat="1" ht="30" customHeight="1">
      <c r="A9" s="66"/>
      <c r="B9" s="67"/>
      <c r="C9" s="67"/>
    </row>
    <row r="10" spans="1:3" s="8" customFormat="1" ht="30" customHeight="1">
      <c r="A10" s="69"/>
      <c r="B10" s="67"/>
      <c r="C10" s="67"/>
    </row>
    <row r="11" spans="1:3" s="8" customFormat="1" ht="30" customHeight="1">
      <c r="A11" s="66"/>
      <c r="B11" s="67"/>
      <c r="C11" s="67"/>
    </row>
    <row r="12" spans="1:3" ht="15.75" customHeight="1">
      <c r="A12" s="83" t="s">
        <v>315</v>
      </c>
      <c r="B12" s="41"/>
      <c r="C12" s="41"/>
    </row>
    <row r="13" spans="1:3" s="12" customFormat="1" ht="7.5" customHeight="1">
      <c r="A13" s="41"/>
      <c r="B13" s="41"/>
      <c r="C13" s="41"/>
    </row>
    <row r="14" spans="1:3" s="12" customFormat="1" ht="6" customHeight="1">
      <c r="A14" s="41"/>
      <c r="B14" s="41"/>
      <c r="C14" s="41"/>
    </row>
    <row r="15" spans="1:3" s="12" customFormat="1" ht="5.25" customHeight="1">
      <c r="A15" s="41"/>
      <c r="B15" s="41"/>
      <c r="C15" s="41"/>
    </row>
    <row r="16" spans="1:3" s="12" customFormat="1" ht="3.75" customHeight="1">
      <c r="A16" s="41"/>
      <c r="B16" s="41"/>
      <c r="C16" s="41"/>
    </row>
    <row r="17" spans="1:3" s="12" customFormat="1" ht="6" customHeight="1">
      <c r="A17" s="41"/>
      <c r="B17" s="41"/>
      <c r="C17" s="41"/>
    </row>
    <row r="18" spans="1:3" s="12" customFormat="1" ht="5.25" customHeight="1">
      <c r="A18" s="41"/>
      <c r="B18" s="41"/>
      <c r="C18" s="41"/>
    </row>
    <row r="19" ht="11.25" customHeight="1"/>
  </sheetData>
  <sheetProtection/>
  <mergeCells count="1">
    <mergeCell ref="A1:C1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headerFooter alignWithMargins="0">
    <oddFooter>&amp;LPHZ, IMS ICT-Kompetenzprofil&amp;C&amp;"Arial,Fett"&amp;12Anhang 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J19"/>
  <sheetViews>
    <sheetView showGridLines="0" showRowColHeaders="0" zoomScalePageLayoutView="0" workbookViewId="0" topLeftCell="A1">
      <selection activeCell="A12" sqref="A12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76</v>
      </c>
      <c r="B1" s="231"/>
      <c r="C1" s="231"/>
    </row>
    <row r="2" spans="1:10" s="90" customFormat="1" ht="39.75" customHeight="1">
      <c r="A2" s="89"/>
      <c r="B2" s="71" t="s">
        <v>185</v>
      </c>
      <c r="C2" s="100"/>
      <c r="J2" s="91"/>
    </row>
    <row r="3" spans="1:9" s="90" customFormat="1" ht="39.75" customHeight="1">
      <c r="A3" s="92"/>
      <c r="B3" s="71" t="s">
        <v>186</v>
      </c>
      <c r="C3" s="100"/>
      <c r="I3" s="93" t="s">
        <v>72</v>
      </c>
    </row>
    <row r="4" spans="1:3" s="90" customFormat="1" ht="39.75" customHeight="1">
      <c r="A4" s="94"/>
      <c r="B4" s="71" t="s">
        <v>187</v>
      </c>
      <c r="C4" s="100"/>
    </row>
    <row r="5" spans="1:10" s="96" customFormat="1" ht="39.75" customHeight="1">
      <c r="A5" s="95"/>
      <c r="B5" s="71" t="s">
        <v>322</v>
      </c>
      <c r="C5" s="100"/>
      <c r="J5" s="97"/>
    </row>
    <row r="6" spans="1:3" s="96" customFormat="1" ht="39.75" customHeight="1">
      <c r="A6" s="87"/>
      <c r="B6" s="71" t="s">
        <v>188</v>
      </c>
      <c r="C6" s="100"/>
    </row>
    <row r="7" spans="1:3" s="96" customFormat="1" ht="39.75" customHeight="1">
      <c r="A7" s="87"/>
      <c r="B7" s="71" t="s">
        <v>189</v>
      </c>
      <c r="C7" s="100"/>
    </row>
    <row r="8" spans="1:3" s="37" customFormat="1" ht="82.5" customHeight="1">
      <c r="A8" s="87"/>
      <c r="B8" s="88"/>
      <c r="C8" s="88"/>
    </row>
    <row r="9" spans="1:3" s="37" customFormat="1" ht="16.5" customHeight="1">
      <c r="A9" s="51"/>
      <c r="B9" s="52"/>
      <c r="C9" s="52"/>
    </row>
    <row r="10" spans="1:3" s="37" customFormat="1" ht="12.75" customHeight="1">
      <c r="A10" s="51"/>
      <c r="B10" s="52"/>
      <c r="C10" s="52"/>
    </row>
    <row r="11" spans="1:3" s="3" customFormat="1" ht="9.75" customHeight="1">
      <c r="A11" s="39"/>
      <c r="B11" s="12"/>
      <c r="C11" s="12"/>
    </row>
    <row r="12" spans="1:3" s="3" customFormat="1" ht="9.75" customHeight="1">
      <c r="A12" s="38"/>
      <c r="B12" s="12"/>
      <c r="C12" s="12"/>
    </row>
    <row r="13" s="3" customFormat="1" ht="9.75" customHeight="1">
      <c r="A13" s="39"/>
    </row>
    <row r="14" s="3" customFormat="1" ht="9.75" customHeight="1">
      <c r="A14" s="39"/>
    </row>
    <row r="15" s="3" customFormat="1" ht="9.75" customHeight="1">
      <c r="A15" s="36"/>
    </row>
    <row r="16" s="3" customFormat="1" ht="12.75"/>
    <row r="17" spans="1:2" ht="12.75">
      <c r="A17" s="3"/>
      <c r="B17" s="3"/>
    </row>
    <row r="18" spans="1:2" ht="12.75">
      <c r="A18" s="3"/>
      <c r="B18" s="3"/>
    </row>
    <row r="19" spans="1:2" ht="12.75">
      <c r="A19" s="3"/>
      <c r="B19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7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5"/>
  <dimension ref="A1:J20"/>
  <sheetViews>
    <sheetView showGridLines="0" showRowColHeaders="0" zoomScalePageLayoutView="0" workbookViewId="0" topLeftCell="A1">
      <selection activeCell="A13" sqref="A13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47</v>
      </c>
      <c r="B1" s="231"/>
      <c r="C1" s="231"/>
    </row>
    <row r="2" spans="1:10" s="90" customFormat="1" ht="39.75" customHeight="1">
      <c r="A2" s="89"/>
      <c r="B2" s="71" t="s">
        <v>190</v>
      </c>
      <c r="C2" s="100"/>
      <c r="J2" s="91"/>
    </row>
    <row r="3" spans="1:9" s="90" customFormat="1" ht="39.75" customHeight="1">
      <c r="A3" s="92"/>
      <c r="B3" s="71" t="s">
        <v>323</v>
      </c>
      <c r="C3" s="100"/>
      <c r="I3" s="93" t="s">
        <v>72</v>
      </c>
    </row>
    <row r="4" spans="1:3" s="90" customFormat="1" ht="39.75" customHeight="1">
      <c r="A4" s="94"/>
      <c r="B4" s="71" t="s">
        <v>226</v>
      </c>
      <c r="C4" s="100"/>
    </row>
    <row r="5" spans="1:10" s="96" customFormat="1" ht="39.75" customHeight="1">
      <c r="A5" s="95"/>
      <c r="B5" s="71" t="s">
        <v>298</v>
      </c>
      <c r="C5" s="100"/>
      <c r="J5" s="97"/>
    </row>
    <row r="6" spans="1:3" s="96" customFormat="1" ht="39.75" customHeight="1">
      <c r="A6" s="87"/>
      <c r="B6" s="71" t="s">
        <v>191</v>
      </c>
      <c r="C6" s="100"/>
    </row>
    <row r="7" spans="1:3" s="96" customFormat="1" ht="39.75" customHeight="1">
      <c r="A7" s="87"/>
      <c r="B7" s="71" t="s">
        <v>192</v>
      </c>
      <c r="C7" s="100"/>
    </row>
    <row r="8" spans="1:3" s="96" customFormat="1" ht="39.75" customHeight="1">
      <c r="A8" s="87"/>
      <c r="B8" s="71" t="s">
        <v>193</v>
      </c>
      <c r="C8" s="100"/>
    </row>
    <row r="9" spans="1:3" s="37" customFormat="1" ht="42" customHeight="1">
      <c r="A9" s="87"/>
      <c r="B9" s="88"/>
      <c r="C9" s="88"/>
    </row>
    <row r="10" spans="1:3" s="37" customFormat="1" ht="17.25" customHeight="1">
      <c r="A10" s="51"/>
      <c r="B10" s="52"/>
      <c r="C10" s="52"/>
    </row>
    <row r="11" spans="1:3" s="37" customFormat="1" ht="12.75" customHeight="1">
      <c r="A11" s="51"/>
      <c r="B11" s="52"/>
      <c r="C11" s="52"/>
    </row>
    <row r="12" spans="1:3" s="3" customFormat="1" ht="9.75" customHeight="1">
      <c r="A12" s="39"/>
      <c r="B12" s="12"/>
      <c r="C12" s="12"/>
    </row>
    <row r="13" spans="1:3" s="3" customFormat="1" ht="9.75" customHeight="1">
      <c r="A13" s="38"/>
      <c r="B13" s="12"/>
      <c r="C13" s="12"/>
    </row>
    <row r="14" s="3" customFormat="1" ht="9.75" customHeight="1">
      <c r="A14" s="39"/>
    </row>
    <row r="15" s="3" customFormat="1" ht="9.75" customHeight="1">
      <c r="A15" s="39"/>
    </row>
    <row r="16" s="3" customFormat="1" ht="9.75" customHeight="1">
      <c r="A16" s="36"/>
    </row>
    <row r="17" s="3" customFormat="1" ht="12.75"/>
    <row r="18" spans="1:2" ht="12.75">
      <c r="A18" s="3"/>
      <c r="B18" s="3"/>
    </row>
    <row r="19" spans="1:2" ht="12.75">
      <c r="A19" s="3"/>
      <c r="B19" s="3"/>
    </row>
    <row r="20" spans="1:2" ht="12.75">
      <c r="A20" s="3"/>
      <c r="B20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8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J17"/>
  <sheetViews>
    <sheetView showGridLines="0" showRowColHeaders="0" zoomScalePageLayoutView="0" workbookViewId="0" topLeftCell="A1">
      <selection activeCell="A11" sqref="A11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77</v>
      </c>
      <c r="B1" s="231"/>
      <c r="C1" s="231"/>
    </row>
    <row r="2" spans="1:10" s="90" customFormat="1" ht="39.75" customHeight="1">
      <c r="A2" s="89"/>
      <c r="B2" s="71" t="s">
        <v>194</v>
      </c>
      <c r="C2" s="100"/>
      <c r="J2" s="91"/>
    </row>
    <row r="3" spans="1:9" s="90" customFormat="1" ht="39.75" customHeight="1">
      <c r="A3" s="92"/>
      <c r="B3" s="71" t="s">
        <v>227</v>
      </c>
      <c r="C3" s="100"/>
      <c r="I3" s="93" t="s">
        <v>72</v>
      </c>
    </row>
    <row r="4" spans="1:3" s="90" customFormat="1" ht="39.75" customHeight="1">
      <c r="A4" s="94"/>
      <c r="B4" s="71" t="s">
        <v>228</v>
      </c>
      <c r="C4" s="100"/>
    </row>
    <row r="5" spans="1:10" s="96" customFormat="1" ht="39.75" customHeight="1">
      <c r="A5" s="95"/>
      <c r="B5" s="71" t="s">
        <v>299</v>
      </c>
      <c r="C5" s="100"/>
      <c r="J5" s="97"/>
    </row>
    <row r="6" spans="1:3" s="96" customFormat="1" ht="39.75" customHeight="1">
      <c r="A6" s="87"/>
      <c r="B6" s="71" t="s">
        <v>195</v>
      </c>
      <c r="C6" s="100"/>
    </row>
    <row r="7" spans="1:3" s="37" customFormat="1" ht="121.5" customHeight="1">
      <c r="A7" s="87"/>
      <c r="B7" s="88"/>
      <c r="C7" s="88"/>
    </row>
    <row r="8" spans="1:3" s="37" customFormat="1" ht="17.25" customHeight="1">
      <c r="A8" s="51"/>
      <c r="B8" s="52"/>
      <c r="C8" s="52"/>
    </row>
    <row r="9" spans="1:3" s="3" customFormat="1" ht="12.75" customHeight="1">
      <c r="A9" s="51"/>
      <c r="B9" s="49"/>
      <c r="C9" s="49"/>
    </row>
    <row r="10" spans="1:3" s="3" customFormat="1" ht="9.75" customHeight="1">
      <c r="A10" s="38"/>
      <c r="B10" s="12"/>
      <c r="C10" s="12"/>
    </row>
    <row r="11" s="3" customFormat="1" ht="9.75" customHeight="1">
      <c r="A11" s="39"/>
    </row>
    <row r="12" s="3" customFormat="1" ht="9.75" customHeight="1">
      <c r="A12" s="39"/>
    </row>
    <row r="13" s="3" customFormat="1" ht="9.75" customHeight="1">
      <c r="A13" s="36"/>
    </row>
    <row r="14" s="3" customFormat="1" ht="12.75"/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6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7"/>
  <dimension ref="A1:J17"/>
  <sheetViews>
    <sheetView showGridLines="0" showRowColHeaders="0" zoomScalePageLayoutView="0" workbookViewId="0" topLeftCell="A1">
      <selection activeCell="A13" sqref="A13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78</v>
      </c>
      <c r="B1" s="231"/>
      <c r="C1" s="231"/>
    </row>
    <row r="2" spans="1:10" s="90" customFormat="1" ht="39.75" customHeight="1">
      <c r="A2" s="89"/>
      <c r="B2" s="71" t="s">
        <v>324</v>
      </c>
      <c r="C2" s="100"/>
      <c r="J2" s="91"/>
    </row>
    <row r="3" spans="1:9" s="90" customFormat="1" ht="39.75" customHeight="1">
      <c r="A3" s="92"/>
      <c r="B3" s="71" t="s">
        <v>325</v>
      </c>
      <c r="C3" s="100"/>
      <c r="I3" s="93" t="s">
        <v>72</v>
      </c>
    </row>
    <row r="4" spans="1:3" s="90" customFormat="1" ht="39.75" customHeight="1">
      <c r="A4" s="94"/>
      <c r="B4" s="71" t="s">
        <v>196</v>
      </c>
      <c r="C4" s="100"/>
    </row>
    <row r="5" spans="1:10" s="96" customFormat="1" ht="39.75" customHeight="1">
      <c r="A5" s="95"/>
      <c r="B5" s="71" t="s">
        <v>197</v>
      </c>
      <c r="C5" s="100"/>
      <c r="J5" s="97"/>
    </row>
    <row r="6" spans="1:3" s="96" customFormat="1" ht="39.75" customHeight="1">
      <c r="A6" s="87"/>
      <c r="B6" s="71" t="s">
        <v>198</v>
      </c>
      <c r="C6" s="100"/>
    </row>
    <row r="7" spans="1:3" s="96" customFormat="1" ht="39.75" customHeight="1">
      <c r="A7" s="87"/>
      <c r="B7" s="71" t="s">
        <v>199</v>
      </c>
      <c r="C7" s="100"/>
    </row>
    <row r="8" spans="1:3" s="96" customFormat="1" ht="39.75" customHeight="1">
      <c r="A8" s="87"/>
      <c r="B8" s="71" t="s">
        <v>300</v>
      </c>
      <c r="C8" s="100"/>
    </row>
    <row r="9" spans="1:3" s="37" customFormat="1" ht="42" customHeight="1">
      <c r="A9" s="87"/>
      <c r="B9" s="88"/>
      <c r="C9" s="88"/>
    </row>
    <row r="10" spans="1:3" s="37" customFormat="1" ht="14.25" customHeight="1">
      <c r="A10" s="51"/>
      <c r="B10" s="52"/>
      <c r="C10" s="52"/>
    </row>
    <row r="11" spans="1:3" s="37" customFormat="1" ht="15.75" customHeight="1">
      <c r="A11" s="51"/>
      <c r="B11" s="52"/>
      <c r="C11" s="52"/>
    </row>
    <row r="12" s="3" customFormat="1" ht="9.75" customHeight="1">
      <c r="A12" s="39"/>
    </row>
    <row r="13" s="3" customFormat="1" ht="9.75" customHeight="1">
      <c r="A13" s="36"/>
    </row>
    <row r="14" s="3" customFormat="1" ht="12.75"/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8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8"/>
  <dimension ref="A1:J21"/>
  <sheetViews>
    <sheetView showGridLines="0" showRowColHeaders="0" zoomScalePageLayoutView="0" workbookViewId="0" topLeftCell="A1">
      <selection activeCell="A13" sqref="A13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79</v>
      </c>
      <c r="B1" s="231"/>
      <c r="C1" s="231"/>
    </row>
    <row r="2" spans="1:10" s="90" customFormat="1" ht="39.75" customHeight="1">
      <c r="A2" s="89"/>
      <c r="B2" s="71" t="s">
        <v>28</v>
      </c>
      <c r="C2" s="100"/>
      <c r="J2" s="91"/>
    </row>
    <row r="3" spans="1:9" s="90" customFormat="1" ht="39.75" customHeight="1">
      <c r="A3" s="92"/>
      <c r="B3" s="71" t="s">
        <v>229</v>
      </c>
      <c r="C3" s="100"/>
      <c r="I3" s="93" t="s">
        <v>72</v>
      </c>
    </row>
    <row r="4" spans="1:3" s="90" customFormat="1" ht="39.75" customHeight="1">
      <c r="A4" s="94"/>
      <c r="B4" s="71" t="s">
        <v>29</v>
      </c>
      <c r="C4" s="100"/>
    </row>
    <row r="5" spans="1:10" s="96" customFormat="1" ht="39.75" customHeight="1">
      <c r="A5" s="95"/>
      <c r="B5" s="71" t="s">
        <v>326</v>
      </c>
      <c r="C5" s="100"/>
      <c r="J5" s="97"/>
    </row>
    <row r="6" spans="1:3" s="96" customFormat="1" ht="39.75" customHeight="1">
      <c r="A6" s="87"/>
      <c r="B6" s="71" t="s">
        <v>327</v>
      </c>
      <c r="C6" s="100"/>
    </row>
    <row r="7" spans="1:3" s="37" customFormat="1" ht="41.25" customHeight="1">
      <c r="A7" s="87"/>
      <c r="B7" s="88"/>
      <c r="C7" s="88"/>
    </row>
    <row r="8" spans="1:3" s="37" customFormat="1" ht="41.25" customHeight="1">
      <c r="A8" s="87"/>
      <c r="B8" s="88"/>
      <c r="C8" s="88"/>
    </row>
    <row r="9" spans="1:3" s="37" customFormat="1" ht="39" customHeight="1">
      <c r="A9" s="87"/>
      <c r="B9" s="88"/>
      <c r="C9" s="88"/>
    </row>
    <row r="10" spans="1:3" s="37" customFormat="1" ht="12" customHeight="1">
      <c r="A10" s="51"/>
      <c r="B10" s="52"/>
      <c r="C10" s="52"/>
    </row>
    <row r="11" spans="1:3" s="37" customFormat="1" ht="18" customHeight="1">
      <c r="A11" s="51"/>
      <c r="B11" s="52"/>
      <c r="C11" s="52"/>
    </row>
    <row r="12" spans="1:3" s="3" customFormat="1" ht="9.75" customHeight="1">
      <c r="A12" s="39"/>
      <c r="B12" s="12"/>
      <c r="C12" s="12"/>
    </row>
    <row r="13" spans="1:3" s="3" customFormat="1" ht="9.75" customHeight="1">
      <c r="A13" s="39"/>
      <c r="B13" s="12"/>
      <c r="C13" s="12"/>
    </row>
    <row r="14" spans="1:3" s="3" customFormat="1" ht="9.75" customHeight="1">
      <c r="A14" s="38"/>
      <c r="B14" s="12"/>
      <c r="C14" s="12"/>
    </row>
    <row r="15" s="3" customFormat="1" ht="9.75" customHeight="1">
      <c r="A15" s="39"/>
    </row>
    <row r="16" s="3" customFormat="1" ht="9.75" customHeight="1">
      <c r="A16" s="39"/>
    </row>
    <row r="17" s="3" customFormat="1" ht="9.75" customHeight="1">
      <c r="A17" s="36"/>
    </row>
    <row r="18" s="3" customFormat="1" ht="12.75"/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6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9"/>
  <dimension ref="A1:J19"/>
  <sheetViews>
    <sheetView showGridLines="0" showRowColHeaders="0" zoomScalePageLayoutView="0" workbookViewId="0" topLeftCell="A1">
      <selection activeCell="A11" sqref="A11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80</v>
      </c>
      <c r="B1" s="231"/>
      <c r="C1" s="231"/>
    </row>
    <row r="2" spans="1:10" s="90" customFormat="1" ht="39.75" customHeight="1">
      <c r="A2" s="89"/>
      <c r="B2" s="71" t="s">
        <v>328</v>
      </c>
      <c r="C2" s="100"/>
      <c r="J2" s="91"/>
    </row>
    <row r="3" spans="1:9" s="90" customFormat="1" ht="39.75" customHeight="1">
      <c r="A3" s="92"/>
      <c r="B3" s="71" t="s">
        <v>30</v>
      </c>
      <c r="C3" s="100"/>
      <c r="I3" s="93" t="s">
        <v>72</v>
      </c>
    </row>
    <row r="4" spans="1:3" s="90" customFormat="1" ht="39.75" customHeight="1">
      <c r="A4" s="94"/>
      <c r="B4" s="71" t="s">
        <v>31</v>
      </c>
      <c r="C4" s="100"/>
    </row>
    <row r="5" spans="1:10" s="96" customFormat="1" ht="39.75" customHeight="1">
      <c r="A5" s="95"/>
      <c r="B5" s="71" t="s">
        <v>32</v>
      </c>
      <c r="C5" s="100"/>
      <c r="J5" s="97"/>
    </row>
    <row r="6" spans="1:3" s="96" customFormat="1" ht="39.75" customHeight="1">
      <c r="A6" s="87"/>
      <c r="B6" s="71" t="s">
        <v>33</v>
      </c>
      <c r="C6" s="100"/>
    </row>
    <row r="7" spans="1:3" s="96" customFormat="1" ht="39.75" customHeight="1">
      <c r="A7" s="87"/>
      <c r="B7" s="71" t="s">
        <v>329</v>
      </c>
      <c r="C7" s="100"/>
    </row>
    <row r="8" spans="1:3" s="37" customFormat="1" ht="81.75" customHeight="1">
      <c r="A8" s="87"/>
      <c r="B8" s="88"/>
      <c r="C8" s="88"/>
    </row>
    <row r="9" spans="1:3" s="37" customFormat="1" ht="15.75" customHeight="1">
      <c r="A9" s="51"/>
      <c r="B9" s="52"/>
      <c r="C9" s="52"/>
    </row>
    <row r="10" spans="1:3" s="37" customFormat="1" ht="14.25" customHeight="1">
      <c r="A10" s="51"/>
      <c r="B10" s="52"/>
      <c r="C10" s="52"/>
    </row>
    <row r="11" spans="1:3" s="3" customFormat="1" ht="9.75" customHeight="1">
      <c r="A11" s="39"/>
      <c r="B11" s="12"/>
      <c r="C11" s="12"/>
    </row>
    <row r="12" spans="1:3" s="3" customFormat="1" ht="9.75" customHeight="1">
      <c r="A12" s="38"/>
      <c r="B12" s="12"/>
      <c r="C12" s="12"/>
    </row>
    <row r="13" s="3" customFormat="1" ht="9.75" customHeight="1">
      <c r="A13" s="39"/>
    </row>
    <row r="14" s="3" customFormat="1" ht="9.75" customHeight="1">
      <c r="A14" s="39"/>
    </row>
    <row r="15" s="3" customFormat="1" ht="9.75" customHeight="1">
      <c r="A15" s="36"/>
    </row>
    <row r="16" s="3" customFormat="1" ht="12.75"/>
    <row r="17" spans="1:2" ht="12.75">
      <c r="A17" s="3"/>
      <c r="B17" s="3"/>
    </row>
    <row r="18" spans="1:2" ht="12.75">
      <c r="A18" s="3"/>
      <c r="B18" s="3"/>
    </row>
    <row r="19" spans="1:2" ht="12.75">
      <c r="A19" s="3"/>
      <c r="B19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7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0"/>
  <dimension ref="A1:J16"/>
  <sheetViews>
    <sheetView showGridLines="0" showRowColHeaders="0" zoomScalePageLayoutView="0" workbookViewId="0" topLeftCell="A1">
      <selection activeCell="A12" sqref="A12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121</v>
      </c>
      <c r="B1" s="231"/>
      <c r="C1" s="231"/>
    </row>
    <row r="2" spans="1:10" s="90" customFormat="1" ht="39.75" customHeight="1">
      <c r="A2" s="89"/>
      <c r="B2" s="71" t="s">
        <v>301</v>
      </c>
      <c r="C2" s="100"/>
      <c r="J2" s="91"/>
    </row>
    <row r="3" spans="1:9" s="90" customFormat="1" ht="39.75" customHeight="1">
      <c r="A3" s="92"/>
      <c r="B3" s="71" t="s">
        <v>230</v>
      </c>
      <c r="C3" s="100"/>
      <c r="I3" s="93" t="s">
        <v>72</v>
      </c>
    </row>
    <row r="4" spans="1:3" s="90" customFormat="1" ht="39.75" customHeight="1">
      <c r="A4" s="94"/>
      <c r="B4" s="71" t="s">
        <v>231</v>
      </c>
      <c r="C4" s="100"/>
    </row>
    <row r="5" spans="1:10" s="96" customFormat="1" ht="39.75" customHeight="1">
      <c r="A5" s="95"/>
      <c r="B5" s="71" t="s">
        <v>232</v>
      </c>
      <c r="C5" s="100"/>
      <c r="J5" s="97"/>
    </row>
    <row r="6" spans="1:3" s="96" customFormat="1" ht="39.75" customHeight="1">
      <c r="A6" s="87"/>
      <c r="B6" s="71" t="s">
        <v>233</v>
      </c>
      <c r="C6" s="100"/>
    </row>
    <row r="7" spans="1:3" s="96" customFormat="1" ht="39.75" customHeight="1">
      <c r="A7" s="87"/>
      <c r="B7" s="71" t="s">
        <v>234</v>
      </c>
      <c r="C7" s="100"/>
    </row>
    <row r="8" spans="1:3" s="96" customFormat="1" ht="39.75" customHeight="1">
      <c r="A8" s="87"/>
      <c r="B8" s="71" t="s">
        <v>235</v>
      </c>
      <c r="C8" s="100"/>
    </row>
    <row r="9" spans="1:3" s="37" customFormat="1" ht="42" customHeight="1">
      <c r="A9" s="87"/>
      <c r="B9" s="88"/>
      <c r="C9" s="88"/>
    </row>
    <row r="10" spans="1:3" s="37" customFormat="1" ht="30" customHeight="1">
      <c r="A10" s="51"/>
      <c r="B10" s="52"/>
      <c r="C10" s="52"/>
    </row>
    <row r="11" s="3" customFormat="1" ht="9.75" customHeight="1">
      <c r="A11" s="39"/>
    </row>
    <row r="12" s="3" customFormat="1" ht="9.75" customHeight="1">
      <c r="A12" s="36"/>
    </row>
    <row r="13" s="3" customFormat="1" ht="12.75"/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8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4"/>
  <dimension ref="A1:J15"/>
  <sheetViews>
    <sheetView showGridLines="0" showRowColHeaders="0" zoomScalePageLayoutView="0" workbookViewId="0" topLeftCell="A1">
      <selection activeCell="A16" sqref="A16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34</v>
      </c>
      <c r="B1" s="232"/>
      <c r="C1" s="232"/>
    </row>
    <row r="2" spans="1:10" ht="30" customHeight="1">
      <c r="A2" s="76"/>
      <c r="B2" s="71" t="s">
        <v>35</v>
      </c>
      <c r="C2" s="85"/>
      <c r="J2" s="1"/>
    </row>
    <row r="3" spans="1:9" ht="30" customHeight="1">
      <c r="A3" s="77"/>
      <c r="B3" s="71" t="s">
        <v>36</v>
      </c>
      <c r="C3" s="85"/>
      <c r="I3" s="2"/>
    </row>
    <row r="4" spans="1:3" ht="30" customHeight="1">
      <c r="A4" s="68"/>
      <c r="B4" s="71" t="s">
        <v>330</v>
      </c>
      <c r="C4" s="85"/>
    </row>
    <row r="5" spans="1:3" ht="30" customHeight="1">
      <c r="A5" s="78"/>
      <c r="B5" s="71" t="s">
        <v>37</v>
      </c>
      <c r="C5" s="85"/>
    </row>
    <row r="6" spans="1:3" s="4" customFormat="1" ht="30" customHeight="1">
      <c r="A6" s="68"/>
      <c r="B6" s="71" t="s">
        <v>236</v>
      </c>
      <c r="C6" s="85"/>
    </row>
    <row r="7" spans="1:3" s="4" customFormat="1" ht="30" customHeight="1">
      <c r="A7" s="68"/>
      <c r="B7" s="71" t="s">
        <v>38</v>
      </c>
      <c r="C7" s="85"/>
    </row>
    <row r="8" spans="1:3" s="4" customFormat="1" ht="30" customHeight="1">
      <c r="A8" s="68"/>
      <c r="B8" s="71" t="s">
        <v>39</v>
      </c>
      <c r="C8" s="85"/>
    </row>
    <row r="9" spans="1:3" s="4" customFormat="1" ht="30" customHeight="1">
      <c r="A9" s="68"/>
      <c r="B9" s="71" t="s">
        <v>331</v>
      </c>
      <c r="C9" s="85"/>
    </row>
    <row r="10" spans="1:3" s="4" customFormat="1" ht="30" customHeight="1">
      <c r="A10" s="68"/>
      <c r="B10" s="71" t="s">
        <v>40</v>
      </c>
      <c r="C10" s="85"/>
    </row>
    <row r="11" spans="1:3" s="4" customFormat="1" ht="30" customHeight="1" thickBot="1">
      <c r="A11" s="68"/>
      <c r="B11" s="71" t="s">
        <v>41</v>
      </c>
      <c r="C11" s="85"/>
    </row>
    <row r="12" spans="1:3" s="37" customFormat="1" ht="17.25" customHeight="1" thickTop="1">
      <c r="A12" s="79"/>
      <c r="B12" s="111" t="s">
        <v>68</v>
      </c>
      <c r="C12" s="110">
        <f>IF(20-SUM(C2:C11)&lt;0,"zuviele ",20-SUM(C2:C11))</f>
        <v>20</v>
      </c>
    </row>
    <row r="13" spans="1:3" s="37" customFormat="1" ht="3" customHeight="1">
      <c r="A13" s="66"/>
      <c r="B13" s="67"/>
      <c r="C13" s="67"/>
    </row>
    <row r="14" spans="1:3" s="37" customFormat="1" ht="15" customHeight="1">
      <c r="A14" s="50"/>
      <c r="B14" s="52"/>
      <c r="C14" s="52"/>
    </row>
    <row r="15" spans="1:3" s="3" customFormat="1" ht="15" customHeight="1">
      <c r="A15" s="101"/>
      <c r="B15" s="102"/>
      <c r="C15" s="102"/>
    </row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</sheetData>
  <sheetProtection/>
  <mergeCells count="1">
    <mergeCell ref="A1:C1"/>
  </mergeCells>
  <conditionalFormatting sqref="C12">
    <cfRule type="cellIs" priority="1" dxfId="9" operator="notEqual" stopIfTrue="1">
      <formula>0</formula>
    </cfRule>
  </conditionalFormatting>
  <dataValidations count="1">
    <dataValidation type="whole" allowBlank="1" showInputMessage="1" showErrorMessage="1" sqref="C2:C11">
      <formula1>0</formula1>
      <formula2>20</formula2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1"/>
  <dimension ref="A1:J20"/>
  <sheetViews>
    <sheetView showGridLines="0" showRowColHeaders="0" zoomScalePageLayoutView="0" workbookViewId="0" topLeftCell="A1">
      <selection activeCell="A18" sqref="A18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200</v>
      </c>
      <c r="B1" s="231"/>
      <c r="C1" s="231"/>
    </row>
    <row r="2" spans="1:10" s="90" customFormat="1" ht="24.75" customHeight="1">
      <c r="A2" s="89"/>
      <c r="B2" s="71" t="s">
        <v>237</v>
      </c>
      <c r="C2" s="100"/>
      <c r="J2" s="91"/>
    </row>
    <row r="3" spans="1:9" s="90" customFormat="1" ht="24.75" customHeight="1">
      <c r="A3" s="92"/>
      <c r="B3" s="71" t="s">
        <v>238</v>
      </c>
      <c r="C3" s="100"/>
      <c r="I3" s="93" t="s">
        <v>72</v>
      </c>
    </row>
    <row r="4" spans="1:3" s="90" customFormat="1" ht="24.75" customHeight="1">
      <c r="A4" s="94"/>
      <c r="B4" s="71" t="s">
        <v>201</v>
      </c>
      <c r="C4" s="100"/>
    </row>
    <row r="5" spans="1:10" s="96" customFormat="1" ht="24.75" customHeight="1">
      <c r="A5" s="95"/>
      <c r="B5" s="71" t="s">
        <v>281</v>
      </c>
      <c r="C5" s="100"/>
      <c r="J5" s="97"/>
    </row>
    <row r="6" spans="1:3" s="96" customFormat="1" ht="24.75" customHeight="1">
      <c r="A6" s="87"/>
      <c r="B6" s="71" t="s">
        <v>332</v>
      </c>
      <c r="C6" s="100"/>
    </row>
    <row r="7" spans="1:3" s="96" customFormat="1" ht="24.75" customHeight="1">
      <c r="A7" s="87"/>
      <c r="B7" s="71" t="s">
        <v>202</v>
      </c>
      <c r="C7" s="100"/>
    </row>
    <row r="8" spans="1:3" s="96" customFormat="1" ht="24.75" customHeight="1">
      <c r="A8" s="87"/>
      <c r="B8" s="71" t="s">
        <v>333</v>
      </c>
      <c r="C8" s="100"/>
    </row>
    <row r="9" spans="1:3" s="96" customFormat="1" ht="24.75" customHeight="1">
      <c r="A9" s="87"/>
      <c r="B9" s="71" t="s">
        <v>334</v>
      </c>
      <c r="C9" s="100"/>
    </row>
    <row r="10" spans="1:3" s="37" customFormat="1" ht="24.75" customHeight="1">
      <c r="A10" s="87"/>
      <c r="B10" s="71" t="s">
        <v>335</v>
      </c>
      <c r="C10" s="100"/>
    </row>
    <row r="11" spans="1:3" s="37" customFormat="1" ht="24.75" customHeight="1">
      <c r="A11" s="87"/>
      <c r="B11" s="71" t="s">
        <v>336</v>
      </c>
      <c r="C11" s="100"/>
    </row>
    <row r="12" spans="1:3" s="37" customFormat="1" ht="19.5" customHeight="1">
      <c r="A12" s="87"/>
      <c r="B12" s="71" t="s">
        <v>203</v>
      </c>
      <c r="C12" s="100"/>
    </row>
    <row r="13" spans="1:3" s="37" customFormat="1" ht="19.5" customHeight="1">
      <c r="A13" s="66"/>
      <c r="B13" s="71" t="s">
        <v>204</v>
      </c>
      <c r="C13" s="100"/>
    </row>
    <row r="14" spans="1:3" s="37" customFormat="1" ht="19.5" customHeight="1">
      <c r="A14" s="66"/>
      <c r="B14" s="71" t="s">
        <v>337</v>
      </c>
      <c r="C14" s="100"/>
    </row>
    <row r="15" spans="1:3" s="37" customFormat="1" ht="14.25" customHeight="1">
      <c r="A15" s="66"/>
      <c r="B15" s="67"/>
      <c r="C15" s="67"/>
    </row>
    <row r="16" spans="1:3" s="37" customFormat="1" ht="12" customHeight="1">
      <c r="A16" s="51"/>
      <c r="B16" s="52"/>
      <c r="C16" s="52"/>
    </row>
    <row r="17" spans="1:3" s="37" customFormat="1" ht="18" customHeight="1">
      <c r="A17" s="51"/>
      <c r="B17" s="52"/>
      <c r="C17" s="52"/>
    </row>
    <row r="18" spans="1:2" ht="12.75">
      <c r="A18" s="3"/>
      <c r="B18" s="3"/>
    </row>
    <row r="19" spans="1:2" ht="12.75">
      <c r="A19" s="3"/>
      <c r="B19" s="3"/>
    </row>
    <row r="20" spans="1:2" ht="12.75">
      <c r="A20" s="3"/>
      <c r="B20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14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7"/>
  <dimension ref="A1:J10"/>
  <sheetViews>
    <sheetView showGridLines="0" showRowColHeaders="0" zoomScalePageLayoutView="0" workbookViewId="0" topLeftCell="A1">
      <selection activeCell="A11" sqref="A11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33" t="s">
        <v>205</v>
      </c>
      <c r="B1" s="232"/>
      <c r="C1" s="232"/>
    </row>
    <row r="2" spans="1:10" ht="60" customHeight="1">
      <c r="A2" s="84"/>
      <c r="B2" s="104" t="s">
        <v>206</v>
      </c>
      <c r="C2" s="86"/>
      <c r="J2" s="1"/>
    </row>
    <row r="3" spans="1:9" ht="60" customHeight="1">
      <c r="A3" s="77"/>
      <c r="B3" s="104" t="s">
        <v>207</v>
      </c>
      <c r="C3" s="86"/>
      <c r="I3" s="2"/>
    </row>
    <row r="4" spans="1:3" ht="60" customHeight="1">
      <c r="A4" s="68"/>
      <c r="B4" s="104" t="s">
        <v>208</v>
      </c>
      <c r="C4" s="86"/>
    </row>
    <row r="5" spans="1:3" ht="60" customHeight="1">
      <c r="A5" s="84"/>
      <c r="B5" s="104" t="s">
        <v>209</v>
      </c>
      <c r="C5" s="86"/>
    </row>
    <row r="6" spans="1:3" s="4" customFormat="1" ht="60" customHeight="1">
      <c r="A6" s="84"/>
      <c r="B6" s="104" t="s">
        <v>338</v>
      </c>
      <c r="C6" s="86"/>
    </row>
    <row r="7" spans="1:3" s="37" customFormat="1" ht="9.75">
      <c r="A7" s="103"/>
      <c r="B7" s="234" t="s">
        <v>68</v>
      </c>
      <c r="C7" s="236">
        <f>IF(10-SUM(C2:C6)&lt;0,"zuviele ",10-SUM(C2:C6))</f>
        <v>10</v>
      </c>
    </row>
    <row r="8" spans="1:3" s="37" customFormat="1" ht="9" customHeight="1">
      <c r="A8" s="69"/>
      <c r="B8" s="235"/>
      <c r="C8" s="237"/>
    </row>
    <row r="9" spans="1:3" s="3" customFormat="1" ht="12" customHeight="1">
      <c r="A9" s="114"/>
      <c r="B9" s="115"/>
      <c r="C9" s="49"/>
    </row>
    <row r="10" spans="1:3" s="3" customFormat="1" ht="18" customHeight="1">
      <c r="A10" s="114"/>
      <c r="B10" s="115"/>
      <c r="C10" s="49"/>
    </row>
    <row r="11" s="3" customFormat="1" ht="12.75"/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</sheetData>
  <sheetProtection/>
  <mergeCells count="3">
    <mergeCell ref="A1:C1"/>
    <mergeCell ref="B7:B8"/>
    <mergeCell ref="C7:C8"/>
  </mergeCells>
  <conditionalFormatting sqref="C7:C8">
    <cfRule type="cellIs" priority="1" dxfId="9" operator="notEqual" stopIfTrue="1">
      <formula>0</formula>
    </cfRule>
  </conditionalFormatting>
  <dataValidations count="1">
    <dataValidation type="whole" allowBlank="1" showInputMessage="1" showErrorMessage="1" sqref="C2:C6">
      <formula1>0</formula1>
      <formula2>10</formula2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2"/>
  <dimension ref="A1:J30"/>
  <sheetViews>
    <sheetView showGridLines="0" showRowColHeaders="0" tabSelected="1" zoomScalePageLayoutView="0" workbookViewId="0" topLeftCell="A1">
      <selection activeCell="A15" sqref="A15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46</v>
      </c>
      <c r="B1" s="223"/>
      <c r="C1" s="223"/>
    </row>
    <row r="2" spans="1:10" ht="40.5" customHeight="1">
      <c r="A2" s="70"/>
      <c r="B2" s="71" t="s">
        <v>150</v>
      </c>
      <c r="C2" s="86"/>
      <c r="J2" s="1"/>
    </row>
    <row r="3" spans="1:9" ht="40.5" customHeight="1">
      <c r="A3" s="72"/>
      <c r="B3" s="71" t="s">
        <v>216</v>
      </c>
      <c r="C3" s="86"/>
      <c r="I3" s="2"/>
    </row>
    <row r="4" spans="1:3" ht="40.5" customHeight="1">
      <c r="A4" s="73"/>
      <c r="B4" s="71" t="s">
        <v>151</v>
      </c>
      <c r="C4" s="86"/>
    </row>
    <row r="5" spans="1:3" ht="40.5" customHeight="1">
      <c r="A5" s="74"/>
      <c r="B5" s="71" t="s">
        <v>276</v>
      </c>
      <c r="C5" s="86"/>
    </row>
    <row r="6" spans="1:3" s="4" customFormat="1" ht="40.5" customHeight="1">
      <c r="A6" s="75"/>
      <c r="B6" s="71" t="s">
        <v>152</v>
      </c>
      <c r="C6" s="86"/>
    </row>
    <row r="7" spans="1:3" s="4" customFormat="1" ht="40.5" customHeight="1">
      <c r="A7" s="73"/>
      <c r="B7" s="71" t="s">
        <v>153</v>
      </c>
      <c r="C7" s="86"/>
    </row>
    <row r="8" spans="1:3" s="4" customFormat="1" ht="40.5" customHeight="1">
      <c r="A8" s="73"/>
      <c r="B8" s="71" t="s">
        <v>154</v>
      </c>
      <c r="C8" s="86"/>
    </row>
    <row r="9" spans="1:3" s="37" customFormat="1" ht="9.75" customHeight="1">
      <c r="A9" s="229"/>
      <c r="B9" s="225" t="s">
        <v>68</v>
      </c>
      <c r="C9" s="227">
        <f>IF(14-SUM(C2:C8)&lt;0,"zuviele ",14-SUM(C2:C8))</f>
        <v>14</v>
      </c>
    </row>
    <row r="10" spans="1:3" s="37" customFormat="1" ht="9.75" customHeight="1">
      <c r="A10" s="230"/>
      <c r="B10" s="226"/>
      <c r="C10" s="228"/>
    </row>
    <row r="11" spans="1:3" s="37" customFormat="1" ht="18.75" customHeight="1">
      <c r="A11" s="87"/>
      <c r="B11" s="88"/>
      <c r="C11" s="88"/>
    </row>
    <row r="12" spans="1:3" s="37" customFormat="1" ht="10.5" customHeight="1">
      <c r="A12" s="51"/>
      <c r="B12" s="52"/>
      <c r="C12" s="52"/>
    </row>
    <row r="13" spans="1:3" s="37" customFormat="1" ht="9" customHeight="1">
      <c r="A13" s="51"/>
      <c r="B13" s="52"/>
      <c r="C13" s="52"/>
    </row>
    <row r="14" spans="1:3" s="37" customFormat="1" ht="9" customHeight="1">
      <c r="A14" s="51"/>
      <c r="B14" s="52"/>
      <c r="C14" s="22"/>
    </row>
    <row r="15" spans="1:3" s="37" customFormat="1" ht="18.75" customHeight="1">
      <c r="A15" s="39"/>
      <c r="B15" s="22"/>
      <c r="C15" s="22"/>
    </row>
    <row r="16" spans="1:3" s="37" customFormat="1" ht="18.75" customHeight="1">
      <c r="A16" s="38"/>
      <c r="B16" s="22"/>
      <c r="C16" s="22"/>
    </row>
    <row r="17" spans="1:3" s="37" customFormat="1" ht="18.75" customHeight="1">
      <c r="A17" s="39"/>
      <c r="B17" s="22"/>
      <c r="C17" s="22"/>
    </row>
    <row r="18" spans="1:3" s="37" customFormat="1" ht="18.75" customHeight="1">
      <c r="A18" s="39"/>
      <c r="B18" s="22"/>
      <c r="C18" s="22"/>
    </row>
    <row r="19" spans="1:3" s="37" customFormat="1" ht="4.5" customHeight="1">
      <c r="A19" s="39"/>
      <c r="B19" s="22"/>
      <c r="C19" s="22"/>
    </row>
    <row r="20" spans="1:3" s="37" customFormat="1" ht="9.75" customHeight="1">
      <c r="A20" s="38"/>
      <c r="B20" s="22"/>
      <c r="C20" s="22"/>
    </row>
    <row r="21" spans="1:3" s="3" customFormat="1" ht="9.75" customHeight="1">
      <c r="A21" s="39"/>
      <c r="B21" s="12"/>
      <c r="C21" s="12"/>
    </row>
    <row r="22" spans="1:3" s="3" customFormat="1" ht="9.75" customHeight="1">
      <c r="A22" s="39"/>
      <c r="B22" s="12"/>
      <c r="C22" s="12"/>
    </row>
    <row r="23" spans="1:3" s="3" customFormat="1" ht="9.75" customHeight="1">
      <c r="A23" s="38"/>
      <c r="B23" s="12"/>
      <c r="C23" s="12"/>
    </row>
    <row r="24" s="3" customFormat="1" ht="9.75" customHeight="1">
      <c r="A24" s="39"/>
    </row>
    <row r="25" s="3" customFormat="1" ht="9.75" customHeight="1">
      <c r="A25" s="39"/>
    </row>
    <row r="26" s="3" customFormat="1" ht="9.75" customHeight="1">
      <c r="A26" s="36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</sheetData>
  <sheetProtection/>
  <mergeCells count="4">
    <mergeCell ref="A1:C1"/>
    <mergeCell ref="B9:B10"/>
    <mergeCell ref="C9:C10"/>
    <mergeCell ref="A9:A10"/>
  </mergeCells>
  <conditionalFormatting sqref="C9:C10">
    <cfRule type="cellIs" priority="1" dxfId="9" operator="notEqual" stopIfTrue="1">
      <formula>0</formula>
    </cfRule>
  </conditionalFormatting>
  <dataValidations count="1">
    <dataValidation type="whole" allowBlank="1" showInputMessage="1" showErrorMessage="1" sqref="C2:C8">
      <formula1>0</formula1>
      <formula2>10</formula2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9"/>
  <dimension ref="A1:J26"/>
  <sheetViews>
    <sheetView showGridLines="0" showRowColHeaders="0" zoomScalePageLayoutView="0" workbookViewId="0" topLeftCell="A1">
      <selection activeCell="A15" sqref="A15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5" customHeight="1">
      <c r="A1" s="238" t="s">
        <v>119</v>
      </c>
      <c r="B1" s="238"/>
      <c r="C1" s="238"/>
    </row>
    <row r="2" spans="1:10" ht="33.75" customHeight="1">
      <c r="A2" s="76"/>
      <c r="B2" s="104" t="s">
        <v>27</v>
      </c>
      <c r="C2" s="105"/>
      <c r="J2" s="1"/>
    </row>
    <row r="3" spans="1:9" ht="33.75" customHeight="1">
      <c r="A3" s="77"/>
      <c r="B3" s="104" t="s">
        <v>210</v>
      </c>
      <c r="C3" s="105"/>
      <c r="I3" s="2"/>
    </row>
    <row r="4" spans="1:3" ht="33.75" customHeight="1">
      <c r="A4" s="68"/>
      <c r="B4" s="104" t="s">
        <v>339</v>
      </c>
      <c r="C4" s="105"/>
    </row>
    <row r="5" spans="1:3" ht="33.75" customHeight="1">
      <c r="A5" s="78"/>
      <c r="B5" s="104" t="s">
        <v>0</v>
      </c>
      <c r="C5" s="105"/>
    </row>
    <row r="6" spans="1:3" s="4" customFormat="1" ht="33.75" customHeight="1">
      <c r="A6" s="68"/>
      <c r="B6" s="104" t="s">
        <v>211</v>
      </c>
      <c r="C6" s="105"/>
    </row>
    <row r="7" spans="1:3" s="4" customFormat="1" ht="33.75" customHeight="1">
      <c r="A7" s="68"/>
      <c r="B7" s="104" t="s">
        <v>212</v>
      </c>
      <c r="C7" s="105"/>
    </row>
    <row r="8" spans="1:3" s="4" customFormat="1" ht="33.75" customHeight="1">
      <c r="A8" s="68"/>
      <c r="B8" s="104" t="s">
        <v>213</v>
      </c>
      <c r="C8" s="105"/>
    </row>
    <row r="9" spans="1:3" s="4" customFormat="1" ht="33.75" customHeight="1">
      <c r="A9" s="68"/>
      <c r="B9" s="104" t="s">
        <v>214</v>
      </c>
      <c r="C9" s="105"/>
    </row>
    <row r="10" spans="1:3" s="4" customFormat="1" ht="39.75" customHeight="1">
      <c r="A10" s="68"/>
      <c r="B10" s="104" t="s">
        <v>340</v>
      </c>
      <c r="C10" s="106"/>
    </row>
    <row r="11" spans="1:3" s="37" customFormat="1" ht="15" customHeight="1">
      <c r="A11" s="79"/>
      <c r="B11" s="111" t="s">
        <v>68</v>
      </c>
      <c r="C11" s="112">
        <f>IF(18-SUM(C2:C10)&lt;0,"zuviele ",18-SUM(C2:C10))</f>
        <v>18</v>
      </c>
    </row>
    <row r="12" spans="1:3" s="37" customFormat="1" ht="14.25" customHeight="1">
      <c r="A12" s="51"/>
      <c r="B12" s="52"/>
      <c r="C12" s="52"/>
    </row>
    <row r="13" spans="1:3" s="37" customFormat="1" ht="15.75" customHeight="1">
      <c r="A13" s="51"/>
      <c r="B13" s="52"/>
      <c r="C13" s="52"/>
    </row>
    <row r="14" spans="1:3" s="37" customFormat="1" ht="9.75" customHeight="1">
      <c r="A14" s="39"/>
      <c r="B14" s="22"/>
      <c r="C14" s="22"/>
    </row>
    <row r="15" spans="1:3" s="37" customFormat="1" ht="9.75" customHeight="1">
      <c r="A15" s="39"/>
      <c r="B15" s="22"/>
      <c r="C15" s="22"/>
    </row>
    <row r="16" spans="1:3" s="37" customFormat="1" ht="9.75" customHeight="1">
      <c r="A16" s="38"/>
      <c r="B16" s="22"/>
      <c r="C16" s="22"/>
    </row>
    <row r="17" spans="1:3" s="3" customFormat="1" ht="9.75" customHeight="1">
      <c r="A17" s="39"/>
      <c r="B17" s="12"/>
      <c r="C17" s="12"/>
    </row>
    <row r="18" spans="1:3" s="3" customFormat="1" ht="9.75" customHeight="1">
      <c r="A18" s="39"/>
      <c r="B18" s="12"/>
      <c r="C18" s="12"/>
    </row>
    <row r="19" spans="1:3" s="3" customFormat="1" ht="9.75" customHeight="1">
      <c r="A19" s="38"/>
      <c r="B19" s="12"/>
      <c r="C19" s="12"/>
    </row>
    <row r="20" s="3" customFormat="1" ht="9.75" customHeight="1">
      <c r="A20" s="39"/>
    </row>
    <row r="21" s="3" customFormat="1" ht="9.75" customHeight="1">
      <c r="A21" s="39"/>
    </row>
    <row r="22" s="3" customFormat="1" ht="9.75" customHeight="1">
      <c r="A22" s="36"/>
    </row>
    <row r="23" s="3" customFormat="1" ht="12.75"/>
    <row r="24" s="3" customFormat="1" ht="12.75"/>
    <row r="25" spans="1:2" ht="12.75">
      <c r="A25" s="3"/>
      <c r="B25" s="3"/>
    </row>
    <row r="26" spans="1:2" ht="12.75">
      <c r="A26" s="3"/>
      <c r="B26" s="3"/>
    </row>
  </sheetData>
  <sheetProtection/>
  <mergeCells count="1">
    <mergeCell ref="A1:C1"/>
  </mergeCells>
  <conditionalFormatting sqref="C11">
    <cfRule type="cellIs" priority="1" dxfId="9" operator="notEqual" stopIfTrue="1">
      <formula>0</formula>
    </cfRule>
  </conditionalFormatting>
  <dataValidations count="1">
    <dataValidation type="whole" allowBlank="1" showInputMessage="1" showErrorMessage="1" sqref="C2:C10">
      <formula1>0</formula1>
      <formula2>18</formula2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5"/>
  <dimension ref="A1:J16"/>
  <sheetViews>
    <sheetView showGridLines="0" showRowColHeaders="0" zoomScalePageLayoutView="0" workbookViewId="0" topLeftCell="A1">
      <selection activeCell="A7" sqref="A7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215</v>
      </c>
      <c r="B1" s="231"/>
      <c r="C1" s="231"/>
    </row>
    <row r="2" spans="1:10" s="90" customFormat="1" ht="39.75" customHeight="1">
      <c r="A2" s="89"/>
      <c r="B2" s="71" t="s">
        <v>302</v>
      </c>
      <c r="C2" s="99"/>
      <c r="J2" s="91"/>
    </row>
    <row r="3" spans="1:9" s="90" customFormat="1" ht="39.75" customHeight="1">
      <c r="A3" s="92"/>
      <c r="B3" s="71" t="s">
        <v>303</v>
      </c>
      <c r="C3" s="99"/>
      <c r="I3" s="93" t="s">
        <v>72</v>
      </c>
    </row>
    <row r="4" spans="1:3" s="90" customFormat="1" ht="39.75" customHeight="1">
      <c r="A4" s="94"/>
      <c r="B4" s="71" t="s">
        <v>341</v>
      </c>
      <c r="C4" s="99"/>
    </row>
    <row r="5" spans="1:3" s="37" customFormat="1" ht="201" customHeight="1">
      <c r="A5" s="87"/>
      <c r="B5" s="88"/>
      <c r="C5" s="88"/>
    </row>
    <row r="6" spans="1:3" s="37" customFormat="1" ht="30" customHeight="1">
      <c r="A6" s="51"/>
      <c r="B6" s="52"/>
      <c r="C6" s="52"/>
    </row>
    <row r="7" spans="1:3" s="3" customFormat="1" ht="9.75" customHeight="1">
      <c r="A7" s="39"/>
      <c r="B7" s="12"/>
      <c r="C7" s="12"/>
    </row>
    <row r="8" spans="1:3" s="3" customFormat="1" ht="9.75" customHeight="1">
      <c r="A8" s="39"/>
      <c r="B8" s="12"/>
      <c r="C8" s="12"/>
    </row>
    <row r="9" spans="1:3" s="3" customFormat="1" ht="9.75" customHeight="1">
      <c r="A9" s="38"/>
      <c r="B9" s="12"/>
      <c r="C9" s="12"/>
    </row>
    <row r="10" s="3" customFormat="1" ht="9.75" customHeight="1">
      <c r="A10" s="39"/>
    </row>
    <row r="11" s="3" customFormat="1" ht="9.75" customHeight="1">
      <c r="A11" s="39"/>
    </row>
    <row r="12" s="3" customFormat="1" ht="9.75" customHeight="1">
      <c r="A12" s="36"/>
    </row>
    <row r="13" s="3" customFormat="1" ht="12.75"/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4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6"/>
  <dimension ref="A1:J18"/>
  <sheetViews>
    <sheetView showGridLines="0" showRowColHeaders="0" zoomScalePageLayoutView="0" workbookViewId="0" topLeftCell="A1">
      <selection activeCell="A13" sqref="A13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120</v>
      </c>
      <c r="B1" s="231"/>
      <c r="C1" s="231"/>
    </row>
    <row r="2" spans="1:10" s="90" customFormat="1" ht="37.5" customHeight="1">
      <c r="A2" s="89"/>
      <c r="B2" s="71" t="s">
        <v>1</v>
      </c>
      <c r="C2" s="107"/>
      <c r="J2" s="91"/>
    </row>
    <row r="3" spans="1:9" s="90" customFormat="1" ht="37.5" customHeight="1">
      <c r="A3" s="92"/>
      <c r="B3" s="71" t="s">
        <v>81</v>
      </c>
      <c r="C3" s="107"/>
      <c r="I3" s="93" t="s">
        <v>72</v>
      </c>
    </row>
    <row r="4" spans="1:3" s="90" customFormat="1" ht="37.5" customHeight="1">
      <c r="A4" s="94"/>
      <c r="B4" s="71" t="s">
        <v>304</v>
      </c>
      <c r="C4" s="107"/>
    </row>
    <row r="5" spans="1:10" s="96" customFormat="1" ht="37.5" customHeight="1">
      <c r="A5" s="95"/>
      <c r="B5" s="71" t="s">
        <v>2</v>
      </c>
      <c r="C5" s="107"/>
      <c r="J5" s="97"/>
    </row>
    <row r="6" spans="1:3" s="96" customFormat="1" ht="37.5" customHeight="1">
      <c r="A6" s="87"/>
      <c r="B6" s="71" t="s">
        <v>82</v>
      </c>
      <c r="C6" s="107"/>
    </row>
    <row r="7" spans="1:3" s="96" customFormat="1" ht="37.5" customHeight="1">
      <c r="A7" s="87"/>
      <c r="B7" s="71" t="s">
        <v>342</v>
      </c>
      <c r="C7" s="107"/>
    </row>
    <row r="8" spans="1:3" s="96" customFormat="1" ht="37.5" customHeight="1">
      <c r="A8" s="87"/>
      <c r="B8" s="71" t="s">
        <v>3</v>
      </c>
      <c r="C8" s="107"/>
    </row>
    <row r="9" spans="1:3" s="96" customFormat="1" ht="37.5" customHeight="1">
      <c r="A9" s="87"/>
      <c r="B9" s="71" t="s">
        <v>4</v>
      </c>
      <c r="C9" s="107"/>
    </row>
    <row r="10" spans="1:3" s="37" customFormat="1" ht="20.25" customHeight="1">
      <c r="A10" s="66"/>
      <c r="B10" s="67"/>
      <c r="C10" s="67"/>
    </row>
    <row r="11" spans="1:3" s="37" customFormat="1" ht="29.25" customHeight="1">
      <c r="A11" s="51"/>
      <c r="B11" s="52"/>
      <c r="C11" s="52"/>
    </row>
    <row r="12" s="3" customFormat="1" ht="9.75" customHeight="1">
      <c r="A12" s="39"/>
    </row>
    <row r="13" s="3" customFormat="1" ht="9.75" customHeight="1">
      <c r="A13" s="39"/>
    </row>
    <row r="14" s="3" customFormat="1" ht="9.75" customHeight="1">
      <c r="A14" s="36"/>
    </row>
    <row r="15" s="3" customFormat="1" ht="12.75"/>
    <row r="16" spans="1:2" ht="12.75">
      <c r="A16" s="3"/>
      <c r="B16" s="3"/>
    </row>
    <row r="17" spans="1:2" ht="12.75">
      <c r="A17" s="3"/>
      <c r="B17" s="3"/>
    </row>
    <row r="18" spans="1:2" ht="12.75">
      <c r="A18" s="3"/>
      <c r="B18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9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5"/>
  <dimension ref="A1:J14"/>
  <sheetViews>
    <sheetView showGridLines="0" showRowColHeaders="0" zoomScalePageLayoutView="0" workbookViewId="0" topLeftCell="A1">
      <selection activeCell="A11" sqref="A11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s="3" customFormat="1" ht="49.5" customHeight="1">
      <c r="A1" s="223" t="s">
        <v>5</v>
      </c>
      <c r="B1" s="223"/>
      <c r="C1" s="223"/>
    </row>
    <row r="2" spans="1:10" s="3" customFormat="1" ht="39.75" customHeight="1">
      <c r="A2" s="76"/>
      <c r="B2" s="104" t="s">
        <v>6</v>
      </c>
      <c r="C2" s="85"/>
      <c r="J2" s="108"/>
    </row>
    <row r="3" spans="1:9" s="3" customFormat="1" ht="39.75" customHeight="1">
      <c r="A3" s="77"/>
      <c r="B3" s="104" t="s">
        <v>7</v>
      </c>
      <c r="C3" s="85"/>
      <c r="I3" s="109"/>
    </row>
    <row r="4" spans="1:3" s="3" customFormat="1" ht="39.75" customHeight="1">
      <c r="A4" s="68"/>
      <c r="B4" s="104" t="s">
        <v>8</v>
      </c>
      <c r="C4" s="85"/>
    </row>
    <row r="5" spans="1:3" s="3" customFormat="1" ht="39.75" customHeight="1">
      <c r="A5" s="78"/>
      <c r="B5" s="104" t="s">
        <v>239</v>
      </c>
      <c r="C5" s="85"/>
    </row>
    <row r="6" spans="1:3" s="37" customFormat="1" ht="39.75" customHeight="1">
      <c r="A6" s="68"/>
      <c r="B6" s="104" t="s">
        <v>343</v>
      </c>
      <c r="C6" s="106"/>
    </row>
    <row r="7" spans="1:3" s="37" customFormat="1" ht="20.25" customHeight="1">
      <c r="A7" s="79"/>
      <c r="B7" s="113" t="s">
        <v>68</v>
      </c>
      <c r="C7" s="222">
        <f>IF(10-SUM(C2:C6)&lt;0,"zuviele ",10-SUM(C2:C6))</f>
        <v>10</v>
      </c>
    </row>
    <row r="8" spans="1:3" s="3" customFormat="1" ht="102" customHeight="1">
      <c r="A8" s="66"/>
      <c r="B8" s="41"/>
      <c r="C8" s="41"/>
    </row>
    <row r="9" spans="1:3" s="3" customFormat="1" ht="28.5" customHeight="1">
      <c r="A9" s="51"/>
      <c r="B9" s="49"/>
      <c r="C9" s="49"/>
    </row>
    <row r="10" s="3" customFormat="1" ht="9.75" customHeight="1">
      <c r="A10" s="36"/>
    </row>
    <row r="11" s="3" customFormat="1" ht="12.75"/>
    <row r="12" spans="1:2" ht="12.75">
      <c r="A12" s="3"/>
      <c r="B12" s="3"/>
    </row>
    <row r="13" spans="1:2" ht="12.75">
      <c r="A13" s="3"/>
      <c r="B13" s="3"/>
    </row>
    <row r="14" spans="1:2" ht="12.75">
      <c r="A14" s="3"/>
      <c r="B14" s="3"/>
    </row>
  </sheetData>
  <sheetProtection/>
  <mergeCells count="1">
    <mergeCell ref="A1:C1"/>
  </mergeCells>
  <conditionalFormatting sqref="C7">
    <cfRule type="cellIs" priority="1" dxfId="9" operator="notEqual" stopIfTrue="1">
      <formula>0</formula>
    </cfRule>
  </conditionalFormatting>
  <dataValidations count="1">
    <dataValidation type="whole" allowBlank="1" showInputMessage="1" showErrorMessage="1" sqref="C2:C6">
      <formula1>0</formula1>
      <formula2>10</formula2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8"/>
  <dimension ref="A1:J17"/>
  <sheetViews>
    <sheetView showGridLines="0" showRowColHeaders="0" zoomScalePageLayoutView="0" workbookViewId="0" topLeftCell="A1">
      <selection activeCell="A12" sqref="A12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296</v>
      </c>
      <c r="B1" s="231"/>
      <c r="C1" s="231"/>
    </row>
    <row r="2" spans="1:10" s="90" customFormat="1" ht="39.75" customHeight="1">
      <c r="A2" s="89"/>
      <c r="B2" s="71" t="s">
        <v>344</v>
      </c>
      <c r="C2" s="86"/>
      <c r="J2" s="91"/>
    </row>
    <row r="3" spans="1:9" s="90" customFormat="1" ht="39.75" customHeight="1">
      <c r="A3" s="92"/>
      <c r="B3" s="71" t="s">
        <v>345</v>
      </c>
      <c r="C3" s="86"/>
      <c r="I3" s="93" t="s">
        <v>72</v>
      </c>
    </row>
    <row r="4" spans="1:3" s="90" customFormat="1" ht="39.75" customHeight="1">
      <c r="A4" s="94"/>
      <c r="B4" s="71" t="s">
        <v>9</v>
      </c>
      <c r="C4" s="86"/>
    </row>
    <row r="5" spans="1:10" s="96" customFormat="1" ht="39.75" customHeight="1">
      <c r="A5" s="95"/>
      <c r="B5" s="71" t="s">
        <v>10</v>
      </c>
      <c r="C5" s="86"/>
      <c r="J5" s="97"/>
    </row>
    <row r="6" spans="1:3" s="96" customFormat="1" ht="39.75" customHeight="1">
      <c r="A6" s="87"/>
      <c r="B6" s="71" t="s">
        <v>11</v>
      </c>
      <c r="C6" s="86"/>
    </row>
    <row r="7" spans="1:3" s="96" customFormat="1" ht="39.75" customHeight="1">
      <c r="A7" s="87"/>
      <c r="B7" s="71" t="s">
        <v>12</v>
      </c>
      <c r="C7" s="86"/>
    </row>
    <row r="8" spans="1:3" s="96" customFormat="1" ht="39.75" customHeight="1">
      <c r="A8" s="87"/>
      <c r="B8" s="71" t="s">
        <v>13</v>
      </c>
      <c r="C8" s="86"/>
    </row>
    <row r="9" spans="1:3" s="96" customFormat="1" ht="42.75" customHeight="1">
      <c r="A9" s="66"/>
      <c r="B9" s="67"/>
      <c r="C9" s="67"/>
    </row>
    <row r="10" spans="1:3" s="37" customFormat="1" ht="29.25" customHeight="1">
      <c r="A10" s="51"/>
      <c r="B10" s="52"/>
      <c r="C10" s="52"/>
    </row>
    <row r="11" s="3" customFormat="1" ht="9.75" customHeight="1">
      <c r="A11" s="39"/>
    </row>
    <row r="12" s="3" customFormat="1" ht="9.75" customHeight="1">
      <c r="A12" s="39"/>
    </row>
    <row r="13" s="3" customFormat="1" ht="9.75" customHeight="1">
      <c r="A13" s="36"/>
    </row>
    <row r="14" s="3" customFormat="1" ht="12.75"/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8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0"/>
  <dimension ref="A1:J17"/>
  <sheetViews>
    <sheetView showGridLines="0" showRowColHeaders="0" zoomScalePageLayoutView="0" workbookViewId="0" topLeftCell="A1">
      <selection activeCell="A11" sqref="A11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14</v>
      </c>
      <c r="B1" s="231"/>
      <c r="C1" s="231"/>
    </row>
    <row r="2" spans="1:10" s="90" customFormat="1" ht="39.75" customHeight="1">
      <c r="A2" s="89"/>
      <c r="B2" s="71" t="s">
        <v>346</v>
      </c>
      <c r="C2" s="86"/>
      <c r="J2" s="91"/>
    </row>
    <row r="3" spans="1:9" s="90" customFormat="1" ht="39.75" customHeight="1">
      <c r="A3" s="92"/>
      <c r="B3" s="71" t="s">
        <v>15</v>
      </c>
      <c r="C3" s="86"/>
      <c r="I3" s="93"/>
    </row>
    <row r="4" spans="1:3" s="90" customFormat="1" ht="39.75" customHeight="1">
      <c r="A4" s="94"/>
      <c r="B4" s="71" t="s">
        <v>16</v>
      </c>
      <c r="C4" s="86"/>
    </row>
    <row r="5" spans="1:10" s="96" customFormat="1" ht="39.75" customHeight="1">
      <c r="A5" s="95"/>
      <c r="B5" s="71" t="s">
        <v>17</v>
      </c>
      <c r="C5" s="86"/>
      <c r="J5" s="97"/>
    </row>
    <row r="6" spans="1:3" s="96" customFormat="1" ht="39.75" customHeight="1">
      <c r="A6" s="87"/>
      <c r="B6" s="71" t="s">
        <v>18</v>
      </c>
      <c r="C6" s="86"/>
    </row>
    <row r="7" spans="1:3" s="96" customFormat="1" ht="39.75" customHeight="1">
      <c r="A7" s="66"/>
      <c r="B7" s="67"/>
      <c r="C7" s="67"/>
    </row>
    <row r="8" spans="1:3" s="96" customFormat="1" ht="81.75" customHeight="1">
      <c r="A8" s="66"/>
      <c r="B8" s="67"/>
      <c r="C8" s="67"/>
    </row>
    <row r="9" spans="1:3" s="37" customFormat="1" ht="29.25" customHeight="1">
      <c r="A9" s="51"/>
      <c r="B9" s="52"/>
      <c r="C9" s="52"/>
    </row>
    <row r="10" spans="1:3" s="3" customFormat="1" ht="9.75" customHeight="1">
      <c r="A10" s="38"/>
      <c r="B10" s="12"/>
      <c r="C10" s="12"/>
    </row>
    <row r="11" s="3" customFormat="1" ht="9.75" customHeight="1">
      <c r="A11" s="39"/>
    </row>
    <row r="12" s="3" customFormat="1" ht="9.75" customHeight="1">
      <c r="A12" s="39"/>
    </row>
    <row r="13" s="3" customFormat="1" ht="9.75" customHeight="1">
      <c r="A13" s="36"/>
    </row>
    <row r="14" s="3" customFormat="1" ht="12.75"/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6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1"/>
  <dimension ref="A1:J12"/>
  <sheetViews>
    <sheetView showGridLines="0" showRowColHeaders="0" zoomScalePageLayoutView="0" workbookViewId="0" topLeftCell="A1">
      <selection activeCell="A8" sqref="A8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282</v>
      </c>
      <c r="B1" s="231"/>
      <c r="C1" s="231"/>
    </row>
    <row r="2" spans="1:10" s="90" customFormat="1" ht="39.75" customHeight="1">
      <c r="A2" s="89"/>
      <c r="B2" s="71" t="s">
        <v>19</v>
      </c>
      <c r="C2" s="86"/>
      <c r="J2" s="91"/>
    </row>
    <row r="3" spans="1:9" s="90" customFormat="1" ht="39.75" customHeight="1">
      <c r="A3" s="92"/>
      <c r="B3" s="71" t="s">
        <v>20</v>
      </c>
      <c r="C3" s="86"/>
      <c r="I3" s="93" t="s">
        <v>72</v>
      </c>
    </row>
    <row r="4" spans="1:3" s="90" customFormat="1" ht="39.75" customHeight="1">
      <c r="A4" s="94"/>
      <c r="B4" s="71" t="s">
        <v>21</v>
      </c>
      <c r="C4" s="86"/>
    </row>
    <row r="5" spans="1:10" s="96" customFormat="1" ht="201.75" customHeight="1">
      <c r="A5" s="66"/>
      <c r="B5" s="67"/>
      <c r="C5" s="67"/>
      <c r="J5" s="97"/>
    </row>
    <row r="6" spans="1:3" s="37" customFormat="1" ht="28.5" customHeight="1">
      <c r="A6" s="51"/>
      <c r="B6" s="52"/>
      <c r="C6" s="52"/>
    </row>
    <row r="7" s="3" customFormat="1" ht="9.75" customHeight="1">
      <c r="A7" s="39"/>
    </row>
    <row r="8" s="3" customFormat="1" ht="9.75" customHeight="1">
      <c r="A8" s="36"/>
    </row>
    <row r="9" s="3" customFormat="1" ht="12.75"/>
    <row r="10" spans="1:2" ht="12.75">
      <c r="A10" s="3"/>
      <c r="B10" s="3"/>
    </row>
    <row r="11" spans="1:2" ht="12.75">
      <c r="A11" s="3"/>
      <c r="B11" s="3"/>
    </row>
    <row r="12" spans="1:2" ht="12.75">
      <c r="A12" s="3"/>
      <c r="B12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4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2"/>
  <dimension ref="A1:J13"/>
  <sheetViews>
    <sheetView showGridLines="0" showRowColHeaders="0" zoomScalePageLayoutView="0" workbookViewId="0" topLeftCell="A1">
      <selection activeCell="A7" sqref="A7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83</v>
      </c>
      <c r="B1" s="231"/>
      <c r="C1" s="231"/>
    </row>
    <row r="2" spans="1:10" s="90" customFormat="1" ht="39.75" customHeight="1">
      <c r="A2" s="89"/>
      <c r="B2" s="71" t="s">
        <v>287</v>
      </c>
      <c r="C2" s="86"/>
      <c r="J2" s="91"/>
    </row>
    <row r="3" spans="1:9" s="90" customFormat="1" ht="39.75" customHeight="1">
      <c r="A3" s="92"/>
      <c r="B3" s="71" t="s">
        <v>347</v>
      </c>
      <c r="C3" s="86"/>
      <c r="I3" s="93" t="s">
        <v>72</v>
      </c>
    </row>
    <row r="4" spans="1:3" s="90" customFormat="1" ht="39.75" customHeight="1">
      <c r="A4" s="94"/>
      <c r="B4" s="71" t="s">
        <v>348</v>
      </c>
      <c r="C4" s="86"/>
    </row>
    <row r="5" spans="1:10" s="96" customFormat="1" ht="201" customHeight="1">
      <c r="A5" s="66"/>
      <c r="B5" s="67"/>
      <c r="C5" s="67"/>
      <c r="J5" s="97"/>
    </row>
    <row r="6" spans="1:3" s="37" customFormat="1" ht="30" customHeight="1">
      <c r="A6" s="51"/>
      <c r="B6" s="52"/>
      <c r="C6" s="52"/>
    </row>
    <row r="7" s="3" customFormat="1" ht="9.75" customHeight="1">
      <c r="A7" s="39"/>
    </row>
    <row r="8" s="3" customFormat="1" ht="9.75" customHeight="1">
      <c r="A8" s="39"/>
    </row>
    <row r="9" s="3" customFormat="1" ht="9.75" customHeight="1">
      <c r="A9" s="36"/>
    </row>
    <row r="10" s="3" customFormat="1" ht="12.75"/>
    <row r="11" spans="1:2" ht="12.75">
      <c r="A11" s="3"/>
      <c r="B11" s="3"/>
    </row>
    <row r="12" spans="1:2" ht="12.75">
      <c r="A12" s="3"/>
      <c r="B12" s="3"/>
    </row>
    <row r="13" spans="1:2" ht="12.75">
      <c r="A13" s="3"/>
      <c r="B13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4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3"/>
  <dimension ref="A1:J14"/>
  <sheetViews>
    <sheetView showGridLines="0" showRowColHeaders="0" zoomScalePageLayoutView="0" workbookViewId="0" topLeftCell="A1">
      <selection activeCell="A8" sqref="A8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22</v>
      </c>
      <c r="B1" s="231"/>
      <c r="C1" s="231"/>
    </row>
    <row r="2" spans="1:10" s="90" customFormat="1" ht="39.75" customHeight="1">
      <c r="A2" s="89"/>
      <c r="B2" s="71" t="s">
        <v>349</v>
      </c>
      <c r="C2" s="107"/>
      <c r="J2" s="91"/>
    </row>
    <row r="3" spans="1:9" s="90" customFormat="1" ht="39.75" customHeight="1">
      <c r="A3" s="92"/>
      <c r="B3" s="71" t="s">
        <v>350</v>
      </c>
      <c r="C3" s="107"/>
      <c r="I3" s="93" t="s">
        <v>72</v>
      </c>
    </row>
    <row r="4" spans="1:3" s="90" customFormat="1" ht="39.75" customHeight="1">
      <c r="A4" s="94"/>
      <c r="B4" s="71" t="s">
        <v>351</v>
      </c>
      <c r="C4" s="107"/>
    </row>
    <row r="5" spans="1:10" s="96" customFormat="1" ht="39.75" customHeight="1">
      <c r="A5" s="66"/>
      <c r="B5" s="71" t="s">
        <v>23</v>
      </c>
      <c r="C5" s="107"/>
      <c r="J5" s="97"/>
    </row>
    <row r="6" spans="1:3" s="37" customFormat="1" ht="162" customHeight="1">
      <c r="A6" s="66"/>
      <c r="B6" s="67"/>
      <c r="C6" s="67"/>
    </row>
    <row r="7" spans="1:3" s="37" customFormat="1" ht="29.25" customHeight="1">
      <c r="A7" s="51"/>
      <c r="B7" s="52"/>
      <c r="C7" s="52"/>
    </row>
    <row r="8" s="3" customFormat="1" ht="9.75" customHeight="1">
      <c r="A8" s="39"/>
    </row>
    <row r="9" s="3" customFormat="1" ht="9.75" customHeight="1">
      <c r="A9" s="39"/>
    </row>
    <row r="10" s="3" customFormat="1" ht="9.75" customHeight="1">
      <c r="A10" s="36"/>
    </row>
    <row r="11" s="3" customFormat="1" ht="12.75"/>
    <row r="12" spans="1:2" ht="12.75">
      <c r="A12" s="3"/>
      <c r="B12" s="3"/>
    </row>
    <row r="13" spans="1:2" ht="12.75">
      <c r="A13" s="3"/>
      <c r="B13" s="3"/>
    </row>
    <row r="14" spans="1:2" ht="12.75">
      <c r="A14" s="3"/>
      <c r="B14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5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4"/>
  <dimension ref="A1:J13"/>
  <sheetViews>
    <sheetView showGridLines="0" showRowColHeaders="0" zoomScalePageLayoutView="0" workbookViewId="0" topLeftCell="A1">
      <selection activeCell="A7" sqref="A7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240</v>
      </c>
      <c r="B1" s="231"/>
      <c r="C1" s="231"/>
    </row>
    <row r="2" spans="1:10" s="90" customFormat="1" ht="39.75" customHeight="1">
      <c r="A2" s="89"/>
      <c r="B2" s="71" t="s">
        <v>24</v>
      </c>
      <c r="C2" s="107"/>
      <c r="J2" s="91"/>
    </row>
    <row r="3" spans="1:9" s="90" customFormat="1" ht="39.75" customHeight="1">
      <c r="A3" s="92"/>
      <c r="B3" s="71" t="s">
        <v>25</v>
      </c>
      <c r="C3" s="107"/>
      <c r="I3" s="93"/>
    </row>
    <row r="4" spans="1:3" s="90" customFormat="1" ht="39.75" customHeight="1">
      <c r="A4" s="94"/>
      <c r="B4" s="71" t="s">
        <v>26</v>
      </c>
      <c r="C4" s="107"/>
    </row>
    <row r="5" spans="1:10" s="96" customFormat="1" ht="201.75" customHeight="1">
      <c r="A5" s="66"/>
      <c r="B5" s="67"/>
      <c r="C5" s="67"/>
      <c r="J5" s="97"/>
    </row>
    <row r="6" spans="1:3" s="37" customFormat="1" ht="29.25" customHeight="1">
      <c r="A6" s="51"/>
      <c r="B6" s="52"/>
      <c r="C6" s="52"/>
    </row>
    <row r="7" s="3" customFormat="1" ht="9.75" customHeight="1">
      <c r="A7" s="39"/>
    </row>
    <row r="8" s="3" customFormat="1" ht="9.75" customHeight="1">
      <c r="A8" s="39"/>
    </row>
    <row r="9" s="3" customFormat="1" ht="9.75" customHeight="1">
      <c r="A9" s="36"/>
    </row>
    <row r="10" s="3" customFormat="1" ht="12.75"/>
    <row r="11" spans="1:2" ht="12.75">
      <c r="A11" s="3"/>
      <c r="B11" s="3"/>
    </row>
    <row r="12" spans="1:2" ht="12.75">
      <c r="A12" s="3"/>
      <c r="B12" s="3"/>
    </row>
    <row r="13" spans="1:2" ht="12.75">
      <c r="A13" s="3"/>
      <c r="B13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4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3"/>
  <dimension ref="A1:J34"/>
  <sheetViews>
    <sheetView showGridLines="0" showRowColHeaders="0" zoomScalePageLayoutView="0" workbookViewId="0" topLeftCell="A1">
      <selection activeCell="A18" sqref="A18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155</v>
      </c>
      <c r="B1" s="231"/>
      <c r="C1" s="231"/>
    </row>
    <row r="2" spans="1:10" ht="33" customHeight="1">
      <c r="A2" s="76"/>
      <c r="B2" s="71" t="s">
        <v>156</v>
      </c>
      <c r="C2" s="85"/>
      <c r="J2" s="1"/>
    </row>
    <row r="3" spans="1:9" ht="33" customHeight="1">
      <c r="A3" s="77"/>
      <c r="B3" s="71" t="s">
        <v>157</v>
      </c>
      <c r="C3" s="85"/>
      <c r="I3" s="2" t="s">
        <v>72</v>
      </c>
    </row>
    <row r="4" spans="1:3" ht="33" customHeight="1">
      <c r="A4" s="68"/>
      <c r="B4" s="71" t="s">
        <v>158</v>
      </c>
      <c r="C4" s="85"/>
    </row>
    <row r="5" spans="1:3" ht="33" customHeight="1">
      <c r="A5" s="78"/>
      <c r="B5" s="71" t="s">
        <v>159</v>
      </c>
      <c r="C5" s="85"/>
    </row>
    <row r="6" spans="1:3" s="4" customFormat="1" ht="33" customHeight="1">
      <c r="A6" s="79"/>
      <c r="B6" s="71" t="s">
        <v>160</v>
      </c>
      <c r="C6" s="85"/>
    </row>
    <row r="7" spans="1:3" s="4" customFormat="1" ht="33" customHeight="1">
      <c r="A7" s="69"/>
      <c r="B7" s="71" t="s">
        <v>277</v>
      </c>
      <c r="C7" s="85"/>
    </row>
    <row r="8" spans="1:10" s="37" customFormat="1" ht="33" customHeight="1">
      <c r="A8" s="69"/>
      <c r="B8" s="71" t="s">
        <v>161</v>
      </c>
      <c r="C8" s="85"/>
      <c r="J8" s="40"/>
    </row>
    <row r="9" spans="1:3" s="37" customFormat="1" ht="33" customHeight="1">
      <c r="A9" s="84"/>
      <c r="B9" s="71" t="s">
        <v>162</v>
      </c>
      <c r="C9" s="85"/>
    </row>
    <row r="10" spans="1:3" s="37" customFormat="1" ht="33" customHeight="1">
      <c r="A10" s="69"/>
      <c r="B10" s="71" t="s">
        <v>163</v>
      </c>
      <c r="C10" s="85"/>
    </row>
    <row r="11" spans="1:10" s="37" customFormat="1" ht="23.25" customHeight="1">
      <c r="A11" s="66"/>
      <c r="B11" s="67"/>
      <c r="C11" s="67"/>
      <c r="J11" s="40"/>
    </row>
    <row r="12" spans="1:3" s="37" customFormat="1" ht="9.75" customHeight="1" hidden="1">
      <c r="A12" s="66"/>
      <c r="B12" s="67"/>
      <c r="C12" s="67"/>
    </row>
    <row r="13" spans="1:3" s="37" customFormat="1" ht="6" customHeight="1">
      <c r="A13" s="51"/>
      <c r="B13" s="52"/>
      <c r="C13" s="52"/>
    </row>
    <row r="14" spans="1:3" s="37" customFormat="1" ht="4.5" customHeight="1">
      <c r="A14" s="51"/>
      <c r="B14" s="52"/>
      <c r="C14" s="52"/>
    </row>
    <row r="15" spans="1:3" s="37" customFormat="1" ht="3.75" customHeight="1">
      <c r="A15" s="51"/>
      <c r="B15" s="52"/>
      <c r="C15" s="52"/>
    </row>
    <row r="16" spans="1:3" s="37" customFormat="1" ht="4.5" customHeight="1">
      <c r="A16" s="51"/>
      <c r="B16" s="52"/>
      <c r="C16" s="52"/>
    </row>
    <row r="17" spans="1:3" s="37" customFormat="1" ht="10.5" customHeight="1">
      <c r="A17" s="51"/>
      <c r="B17" s="52"/>
      <c r="C17" s="52"/>
    </row>
    <row r="18" spans="1:3" s="37" customFormat="1" ht="23.25" customHeight="1">
      <c r="A18" s="39"/>
      <c r="B18" s="22"/>
      <c r="C18" s="22"/>
    </row>
    <row r="19" spans="1:3" s="37" customFormat="1" ht="4.5" customHeight="1">
      <c r="A19" s="39"/>
      <c r="B19" s="22"/>
      <c r="C19" s="22"/>
    </row>
    <row r="20" spans="1:3" s="37" customFormat="1" ht="9.75" customHeight="1">
      <c r="A20" s="38"/>
      <c r="B20" s="22"/>
      <c r="C20" s="22"/>
    </row>
    <row r="21" spans="1:3" s="37" customFormat="1" ht="9.75" customHeight="1">
      <c r="A21" s="39"/>
      <c r="B21" s="22"/>
      <c r="C21" s="22"/>
    </row>
    <row r="22" spans="1:3" s="37" customFormat="1" ht="9.75" customHeight="1">
      <c r="A22" s="39"/>
      <c r="B22" s="22"/>
      <c r="C22" s="22"/>
    </row>
    <row r="23" spans="1:3" s="37" customFormat="1" ht="9.75" customHeight="1">
      <c r="A23" s="39"/>
      <c r="B23" s="22"/>
      <c r="C23" s="22"/>
    </row>
    <row r="24" spans="1:3" s="37" customFormat="1" ht="9.75" customHeight="1">
      <c r="A24" s="38"/>
      <c r="B24" s="22"/>
      <c r="C24" s="22"/>
    </row>
    <row r="25" spans="1:3" s="3" customFormat="1" ht="9.75" customHeight="1">
      <c r="A25" s="39"/>
      <c r="B25" s="12"/>
      <c r="C25" s="12"/>
    </row>
    <row r="26" spans="1:3" s="3" customFormat="1" ht="9.75" customHeight="1">
      <c r="A26" s="39"/>
      <c r="B26" s="12"/>
      <c r="C26" s="12"/>
    </row>
    <row r="27" spans="1:3" s="3" customFormat="1" ht="9.75" customHeight="1">
      <c r="A27" s="38"/>
      <c r="B27" s="12"/>
      <c r="C27" s="12"/>
    </row>
    <row r="28" s="3" customFormat="1" ht="9.75" customHeight="1">
      <c r="A28" s="39"/>
    </row>
    <row r="29" s="3" customFormat="1" ht="9.75" customHeight="1">
      <c r="A29" s="39"/>
    </row>
    <row r="30" s="3" customFormat="1" ht="9.75" customHeight="1">
      <c r="A30" s="36"/>
    </row>
    <row r="31" s="3" customFormat="1" ht="12.75"/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10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50"/>
  <dimension ref="A1:CE411"/>
  <sheetViews>
    <sheetView showGridLines="0" showRowColHeaders="0" showZeros="0" zoomScaleSheetLayoutView="100" zoomScalePageLayoutView="0" workbookViewId="0" topLeftCell="B1">
      <selection activeCell="BD62" sqref="BD62"/>
    </sheetView>
  </sheetViews>
  <sheetFormatPr defaultColWidth="11.421875" defaultRowHeight="12.75"/>
  <cols>
    <col min="1" max="1" width="4.00390625" style="0" hidden="1" customWidth="1"/>
    <col min="2" max="2" width="63.421875" style="0" customWidth="1"/>
    <col min="3" max="3" width="1.8515625" style="3" hidden="1" customWidth="1"/>
    <col min="4" max="17" width="1.8515625" style="13" hidden="1" customWidth="1"/>
    <col min="18" max="31" width="4.28125" style="14" hidden="1" customWidth="1"/>
    <col min="32" max="32" width="8.57421875" style="0" hidden="1" customWidth="1"/>
    <col min="33" max="33" width="5.140625" style="17" customWidth="1"/>
    <col min="34" max="34" width="1.7109375" style="0" customWidth="1"/>
    <col min="35" max="35" width="1.421875" style="20" customWidth="1"/>
    <col min="36" max="53" width="1.421875" style="0" customWidth="1"/>
    <col min="54" max="54" width="1.421875" style="19" customWidth="1"/>
    <col min="57" max="57" width="16.7109375" style="0" customWidth="1"/>
  </cols>
  <sheetData>
    <row r="1" spans="2:57" ht="53.25" customHeight="1">
      <c r="B1" s="200" t="s">
        <v>308</v>
      </c>
      <c r="C1" s="188"/>
      <c r="D1" s="189" t="s">
        <v>54</v>
      </c>
      <c r="E1" s="189" t="s">
        <v>55</v>
      </c>
      <c r="F1" s="189" t="s">
        <v>56</v>
      </c>
      <c r="G1" s="189" t="s">
        <v>57</v>
      </c>
      <c r="H1" s="189" t="s">
        <v>58</v>
      </c>
      <c r="I1" s="189" t="s">
        <v>241</v>
      </c>
      <c r="J1" s="189" t="s">
        <v>242</v>
      </c>
      <c r="K1" s="189" t="s">
        <v>243</v>
      </c>
      <c r="L1" s="189" t="s">
        <v>244</v>
      </c>
      <c r="M1" s="189" t="s">
        <v>245</v>
      </c>
      <c r="N1" s="189" t="s">
        <v>246</v>
      </c>
      <c r="O1" s="189" t="s">
        <v>247</v>
      </c>
      <c r="P1" s="189" t="s">
        <v>248</v>
      </c>
      <c r="Q1" s="189" t="s">
        <v>249</v>
      </c>
      <c r="R1" s="189" t="s">
        <v>59</v>
      </c>
      <c r="S1" s="189" t="s">
        <v>60</v>
      </c>
      <c r="T1" s="189" t="s">
        <v>61</v>
      </c>
      <c r="U1" s="189" t="s">
        <v>62</v>
      </c>
      <c r="V1" s="189" t="s">
        <v>63</v>
      </c>
      <c r="W1" s="189" t="s">
        <v>250</v>
      </c>
      <c r="X1" s="189" t="s">
        <v>251</v>
      </c>
      <c r="Y1" s="189" t="s">
        <v>252</v>
      </c>
      <c r="Z1" s="189" t="s">
        <v>253</v>
      </c>
      <c r="AA1" s="189" t="s">
        <v>254</v>
      </c>
      <c r="AB1" s="189" t="s">
        <v>255</v>
      </c>
      <c r="AC1" s="189" t="s">
        <v>256</v>
      </c>
      <c r="AD1" s="189" t="s">
        <v>257</v>
      </c>
      <c r="AE1" s="189" t="s">
        <v>258</v>
      </c>
      <c r="AF1" s="190" t="s">
        <v>260</v>
      </c>
      <c r="AG1" s="191" t="s">
        <v>307</v>
      </c>
      <c r="AH1" s="192"/>
      <c r="AI1" s="193">
        <v>5</v>
      </c>
      <c r="AJ1" s="193">
        <v>10</v>
      </c>
      <c r="AK1" s="193">
        <v>15</v>
      </c>
      <c r="AL1" s="193">
        <v>20</v>
      </c>
      <c r="AM1" s="193">
        <v>25</v>
      </c>
      <c r="AN1" s="193">
        <v>30</v>
      </c>
      <c r="AO1" s="193">
        <v>35</v>
      </c>
      <c r="AP1" s="193">
        <v>40</v>
      </c>
      <c r="AQ1" s="193">
        <v>45</v>
      </c>
      <c r="AR1" s="193">
        <v>50</v>
      </c>
      <c r="AS1" s="193">
        <v>55</v>
      </c>
      <c r="AT1" s="193">
        <v>60</v>
      </c>
      <c r="AU1" s="193">
        <v>65</v>
      </c>
      <c r="AV1" s="193">
        <v>70</v>
      </c>
      <c r="AW1" s="193">
        <v>75</v>
      </c>
      <c r="AX1" s="193">
        <v>80</v>
      </c>
      <c r="AY1" s="193">
        <v>85</v>
      </c>
      <c r="AZ1" s="193">
        <v>90</v>
      </c>
      <c r="BA1" s="193">
        <v>95</v>
      </c>
      <c r="BB1" s="193">
        <v>100</v>
      </c>
      <c r="BC1" s="151" t="s">
        <v>124</v>
      </c>
      <c r="BD1" s="152"/>
      <c r="BE1" s="171"/>
    </row>
    <row r="2" spans="2:57" s="8" customFormat="1" ht="18.75" customHeight="1">
      <c r="B2" s="168" t="s">
        <v>84</v>
      </c>
      <c r="C2" s="163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5">
        <f>SUM(AF20,AF11,AF7,AF3)</f>
        <v>198.045</v>
      </c>
      <c r="AG2" s="150">
        <f>(AF20*AG20+AF11*AG11+AF7*AG7+AF3*AG3)/AF2</f>
        <v>0</v>
      </c>
      <c r="AH2" s="183"/>
      <c r="AI2" s="180">
        <f aca="true" t="shared" si="0" ref="AI2:BB3">IF(AI$1&lt;=$AG2,0,"")</f>
      </c>
      <c r="AJ2" s="180">
        <f t="shared" si="0"/>
      </c>
      <c r="AK2" s="180">
        <f t="shared" si="0"/>
      </c>
      <c r="AL2" s="180">
        <f t="shared" si="0"/>
      </c>
      <c r="AM2" s="180">
        <f t="shared" si="0"/>
      </c>
      <c r="AN2" s="180">
        <f t="shared" si="0"/>
      </c>
      <c r="AO2" s="180">
        <f t="shared" si="0"/>
      </c>
      <c r="AP2" s="180">
        <f t="shared" si="0"/>
      </c>
      <c r="AQ2" s="180">
        <f t="shared" si="0"/>
      </c>
      <c r="AR2" s="180">
        <f t="shared" si="0"/>
      </c>
      <c r="AS2" s="180">
        <f t="shared" si="0"/>
      </c>
      <c r="AT2" s="180">
        <f t="shared" si="0"/>
      </c>
      <c r="AU2" s="180">
        <f t="shared" si="0"/>
      </c>
      <c r="AV2" s="180">
        <f t="shared" si="0"/>
      </c>
      <c r="AW2" s="180">
        <f t="shared" si="0"/>
      </c>
      <c r="AX2" s="180">
        <f t="shared" si="0"/>
      </c>
      <c r="AY2" s="180">
        <f t="shared" si="0"/>
      </c>
      <c r="AZ2" s="180">
        <f t="shared" si="0"/>
      </c>
      <c r="BA2" s="180">
        <f t="shared" si="0"/>
      </c>
      <c r="BB2" s="181">
        <f t="shared" si="0"/>
      </c>
      <c r="BC2" s="215" t="s">
        <v>288</v>
      </c>
      <c r="BD2" s="9"/>
      <c r="BE2" s="172"/>
    </row>
    <row r="3" spans="2:57" s="8" customFormat="1" ht="14.25" customHeight="1">
      <c r="B3" s="123" t="s">
        <v>87</v>
      </c>
      <c r="C3" s="158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53">
        <f>SUM(AF5:AF6)*1.5</f>
        <v>57.375</v>
      </c>
      <c r="AG3" s="124">
        <f>(AG6*AF6+AG5*AF5+AG4*AF3/3)/AF3</f>
        <v>0</v>
      </c>
      <c r="AH3" s="184"/>
      <c r="AI3" s="180">
        <f t="shared" si="0"/>
      </c>
      <c r="AJ3" s="180">
        <f t="shared" si="0"/>
      </c>
      <c r="AK3" s="180">
        <f t="shared" si="0"/>
      </c>
      <c r="AL3" s="180">
        <f t="shared" si="0"/>
      </c>
      <c r="AM3" s="180">
        <f t="shared" si="0"/>
      </c>
      <c r="AN3" s="180">
        <f t="shared" si="0"/>
      </c>
      <c r="AO3" s="180">
        <f t="shared" si="0"/>
      </c>
      <c r="AP3" s="180">
        <f t="shared" si="0"/>
      </c>
      <c r="AQ3" s="180">
        <f t="shared" si="0"/>
      </c>
      <c r="AR3" s="180">
        <f t="shared" si="0"/>
      </c>
      <c r="AS3" s="180">
        <f t="shared" si="0"/>
      </c>
      <c r="AT3" s="180">
        <f t="shared" si="0"/>
      </c>
      <c r="AU3" s="180">
        <f t="shared" si="0"/>
      </c>
      <c r="AV3" s="180">
        <f t="shared" si="0"/>
      </c>
      <c r="AW3" s="180">
        <f t="shared" si="0"/>
      </c>
      <c r="AX3" s="180">
        <f t="shared" si="0"/>
      </c>
      <c r="AY3" s="180">
        <f t="shared" si="0"/>
      </c>
      <c r="AZ3" s="180">
        <f t="shared" si="0"/>
      </c>
      <c r="BA3" s="180">
        <f t="shared" si="0"/>
      </c>
      <c r="BB3" s="181">
        <f t="shared" si="0"/>
      </c>
      <c r="BC3" s="142"/>
      <c r="BD3" s="9"/>
      <c r="BE3" s="172"/>
    </row>
    <row r="4" spans="1:57" s="8" customFormat="1" ht="13.5" customHeight="1">
      <c r="A4" s="43" t="s">
        <v>100</v>
      </c>
      <c r="B4" s="126" t="s">
        <v>48</v>
      </c>
      <c r="C4" s="126" t="s">
        <v>259</v>
      </c>
      <c r="D4" s="159">
        <f>'F1'!$C$2</f>
        <v>0</v>
      </c>
      <c r="E4" s="159">
        <f>'F1'!$C$3</f>
        <v>0</v>
      </c>
      <c r="F4" s="159">
        <f>'F1'!$C$4</f>
        <v>0</v>
      </c>
      <c r="G4" s="159">
        <f>'F1'!$C$5</f>
        <v>0</v>
      </c>
      <c r="H4" s="159">
        <f>'F1'!$C$6</f>
        <v>0</v>
      </c>
      <c r="I4" s="159">
        <f>'F1'!$C$7</f>
        <v>0</v>
      </c>
      <c r="J4" s="159">
        <f>'F1'!$C$8</f>
        <v>0</v>
      </c>
      <c r="K4" s="127"/>
      <c r="L4" s="127"/>
      <c r="M4" s="127"/>
      <c r="N4" s="127"/>
      <c r="O4" s="127"/>
      <c r="P4" s="127"/>
      <c r="Q4" s="127"/>
      <c r="R4" s="121">
        <v>2</v>
      </c>
      <c r="S4" s="121">
        <v>3</v>
      </c>
      <c r="T4" s="121">
        <v>2</v>
      </c>
      <c r="U4" s="121">
        <v>2</v>
      </c>
      <c r="V4" s="121">
        <v>1</v>
      </c>
      <c r="W4" s="121">
        <v>2</v>
      </c>
      <c r="X4" s="121">
        <v>2</v>
      </c>
      <c r="Y4" s="127"/>
      <c r="Z4" s="127"/>
      <c r="AA4" s="127"/>
      <c r="AB4" s="127"/>
      <c r="AC4" s="127"/>
      <c r="AD4" s="127"/>
      <c r="AE4" s="127"/>
      <c r="AF4" s="128">
        <f>IF(SUM(D4:J4)&gt;0,(ABS(D4-R4)+ABS(E4-S4)+ABS(F4-T4)+ABS(G4-U4)+ABS(H4-V4)+ABS(I4-W4)+ABS(J4-X4))/0.14,100)</f>
        <v>100</v>
      </c>
      <c r="AG4" s="133">
        <f>IF(ISNUMBER(AF4),100-AF4,0)</f>
        <v>0</v>
      </c>
      <c r="AH4" s="184"/>
      <c r="AI4" s="182">
        <f aca="true" t="shared" si="1" ref="AI4:BB10">IF(AI$1&lt;=$AG4,0,"")</f>
      </c>
      <c r="AJ4" s="182">
        <f t="shared" si="1"/>
      </c>
      <c r="AK4" s="182">
        <f t="shared" si="1"/>
      </c>
      <c r="AL4" s="182">
        <f t="shared" si="1"/>
      </c>
      <c r="AM4" s="182">
        <f t="shared" si="1"/>
      </c>
      <c r="AN4" s="182">
        <f t="shared" si="1"/>
      </c>
      <c r="AO4" s="182">
        <f t="shared" si="1"/>
      </c>
      <c r="AP4" s="182">
        <f t="shared" si="1"/>
      </c>
      <c r="AQ4" s="182">
        <f t="shared" si="1"/>
      </c>
      <c r="AR4" s="182">
        <f t="shared" si="1"/>
      </c>
      <c r="AS4" s="182">
        <f t="shared" si="1"/>
      </c>
      <c r="AT4" s="182">
        <f t="shared" si="1"/>
      </c>
      <c r="AU4" s="182">
        <f t="shared" si="1"/>
      </c>
      <c r="AV4" s="182">
        <f t="shared" si="1"/>
      </c>
      <c r="AW4" s="182">
        <f t="shared" si="1"/>
      </c>
      <c r="AX4" s="182">
        <f t="shared" si="1"/>
      </c>
      <c r="AY4" s="182">
        <f t="shared" si="1"/>
      </c>
      <c r="AZ4" s="182">
        <f t="shared" si="1"/>
      </c>
      <c r="BA4" s="182">
        <f t="shared" si="1"/>
      </c>
      <c r="BB4" s="216">
        <f t="shared" si="1"/>
      </c>
      <c r="BC4" s="23"/>
      <c r="BD4" s="24"/>
      <c r="BE4" s="173"/>
    </row>
    <row r="5" spans="1:57" s="8" customFormat="1" ht="13.5" customHeight="1">
      <c r="A5" s="43" t="s">
        <v>101</v>
      </c>
      <c r="B5" s="126" t="s">
        <v>155</v>
      </c>
      <c r="C5" s="126" t="s">
        <v>262</v>
      </c>
      <c r="D5" s="159">
        <f>IF('F2'!C2="x",1,0)</f>
        <v>0</v>
      </c>
      <c r="E5" s="159">
        <f>IF('F2'!C3="x",1,0)</f>
        <v>0</v>
      </c>
      <c r="F5" s="159">
        <f>IF('F2'!C4="x",1,0)</f>
        <v>0</v>
      </c>
      <c r="G5" s="159">
        <f>IF('F2'!C5="x",1,0)</f>
        <v>0</v>
      </c>
      <c r="H5" s="159">
        <f>IF('F2'!$C6="x",1,0)</f>
        <v>0</v>
      </c>
      <c r="I5" s="159">
        <f>IF('F2'!$C7="x",1,0)</f>
        <v>0</v>
      </c>
      <c r="J5" s="159">
        <f>IF('F2'!$C8="x",1,0)</f>
        <v>0</v>
      </c>
      <c r="K5" s="159">
        <f>IF('F2'!$C9="x",1,0)</f>
        <v>0</v>
      </c>
      <c r="L5" s="159">
        <f>IF('F2'!$C10="x",1,0)</f>
        <v>0</v>
      </c>
      <c r="M5" s="127"/>
      <c r="N5" s="127"/>
      <c r="O5" s="127"/>
      <c r="P5" s="127"/>
      <c r="Q5" s="127" t="e">
        <f>IF('F4'!#REF!="x",1,0)</f>
        <v>#REF!</v>
      </c>
      <c r="R5" s="121">
        <v>2.62</v>
      </c>
      <c r="S5" s="121">
        <v>2.66</v>
      </c>
      <c r="T5" s="121">
        <v>2.69</v>
      </c>
      <c r="U5" s="121">
        <v>2.21</v>
      </c>
      <c r="V5" s="121">
        <v>2.59</v>
      </c>
      <c r="W5" s="121">
        <v>1.35</v>
      </c>
      <c r="X5" s="121">
        <v>1.76</v>
      </c>
      <c r="Y5" s="121">
        <v>2.35</v>
      </c>
      <c r="Z5" s="121">
        <v>2.48</v>
      </c>
      <c r="AA5" s="127"/>
      <c r="AB5" s="127"/>
      <c r="AC5" s="127"/>
      <c r="AD5" s="127"/>
      <c r="AE5" s="127"/>
      <c r="AF5" s="130">
        <f>SUM(R5:AE5)</f>
        <v>20.71</v>
      </c>
      <c r="AG5" s="133">
        <f>SUMPRODUCT(D5:L5,R5:Z5)*100/AF5</f>
        <v>0</v>
      </c>
      <c r="AH5" s="184"/>
      <c r="AI5" s="180">
        <f t="shared" si="1"/>
      </c>
      <c r="AJ5" s="180">
        <f t="shared" si="1"/>
      </c>
      <c r="AK5" s="180">
        <f t="shared" si="1"/>
      </c>
      <c r="AL5" s="180">
        <f t="shared" si="1"/>
      </c>
      <c r="AM5" s="180">
        <f t="shared" si="1"/>
      </c>
      <c r="AN5" s="180">
        <f t="shared" si="1"/>
      </c>
      <c r="AO5" s="180">
        <f t="shared" si="1"/>
      </c>
      <c r="AP5" s="180">
        <f t="shared" si="1"/>
      </c>
      <c r="AQ5" s="180">
        <f t="shared" si="1"/>
      </c>
      <c r="AR5" s="180">
        <f t="shared" si="1"/>
      </c>
      <c r="AS5" s="180">
        <f t="shared" si="1"/>
      </c>
      <c r="AT5" s="180">
        <f t="shared" si="1"/>
      </c>
      <c r="AU5" s="180">
        <f t="shared" si="1"/>
      </c>
      <c r="AV5" s="180">
        <f t="shared" si="1"/>
      </c>
      <c r="AW5" s="180">
        <f t="shared" si="1"/>
      </c>
      <c r="AX5" s="180">
        <f t="shared" si="1"/>
      </c>
      <c r="AY5" s="180">
        <f t="shared" si="1"/>
      </c>
      <c r="AZ5" s="180">
        <f t="shared" si="1"/>
      </c>
      <c r="BA5" s="180">
        <f t="shared" si="1"/>
      </c>
      <c r="BB5" s="181">
        <f t="shared" si="1"/>
      </c>
      <c r="BC5" s="142" t="s">
        <v>123</v>
      </c>
      <c r="BD5" s="9"/>
      <c r="BE5" s="172"/>
    </row>
    <row r="6" spans="1:57" s="8" customFormat="1" ht="13.5" customHeight="1">
      <c r="A6" s="43" t="s">
        <v>102</v>
      </c>
      <c r="B6" s="126" t="s">
        <v>261</v>
      </c>
      <c r="C6" s="126" t="s">
        <v>262</v>
      </c>
      <c r="D6" s="159">
        <f>IF('F3'!C2="x",1,0)</f>
        <v>0</v>
      </c>
      <c r="E6" s="159">
        <f>IF('F3'!C$3="x",1,0)</f>
        <v>0</v>
      </c>
      <c r="F6" s="159">
        <f>IF('F3'!C4="x",1,0)</f>
        <v>0</v>
      </c>
      <c r="G6" s="159">
        <f>IF('F3'!C5="x",1,0)</f>
        <v>0</v>
      </c>
      <c r="H6" s="159">
        <f>IF('F2'!C6="x",1,0)</f>
        <v>0</v>
      </c>
      <c r="I6" s="159">
        <f>IF('F3'!C7="x",1,0)</f>
        <v>0</v>
      </c>
      <c r="J6" s="159">
        <f>IF('F3'!C8="x",1,0)</f>
        <v>0</v>
      </c>
      <c r="K6" s="127"/>
      <c r="L6" s="127"/>
      <c r="M6" s="127"/>
      <c r="N6" s="127"/>
      <c r="O6" s="127"/>
      <c r="P6" s="127"/>
      <c r="Q6" s="127"/>
      <c r="R6" s="121">
        <v>2.82</v>
      </c>
      <c r="S6" s="121">
        <v>2.31</v>
      </c>
      <c r="T6" s="121">
        <v>2.48</v>
      </c>
      <c r="U6" s="121">
        <v>2.48</v>
      </c>
      <c r="V6" s="121">
        <v>2.59</v>
      </c>
      <c r="W6" s="121">
        <v>2.86</v>
      </c>
      <c r="X6" s="121">
        <v>2</v>
      </c>
      <c r="Y6" s="127"/>
      <c r="Z6" s="127"/>
      <c r="AA6" s="127"/>
      <c r="AB6" s="127"/>
      <c r="AC6" s="127"/>
      <c r="AD6" s="127"/>
      <c r="AE6" s="127"/>
      <c r="AF6" s="130">
        <f>SUM(R6:X6)</f>
        <v>17.54</v>
      </c>
      <c r="AG6" s="133">
        <f>SUMPRODUCT(D6:J6,R6:X6)*100/AF6</f>
        <v>0</v>
      </c>
      <c r="AH6" s="184"/>
      <c r="AI6" s="180">
        <f t="shared" si="1"/>
      </c>
      <c r="AJ6" s="180">
        <f t="shared" si="1"/>
      </c>
      <c r="AK6" s="180">
        <f t="shared" si="1"/>
      </c>
      <c r="AL6" s="180">
        <f t="shared" si="1"/>
      </c>
      <c r="AM6" s="180">
        <f t="shared" si="1"/>
      </c>
      <c r="AN6" s="180">
        <f t="shared" si="1"/>
      </c>
      <c r="AO6" s="180">
        <f t="shared" si="1"/>
      </c>
      <c r="AP6" s="180">
        <f t="shared" si="1"/>
      </c>
      <c r="AQ6" s="180">
        <f t="shared" si="1"/>
      </c>
      <c r="AR6" s="180">
        <f t="shared" si="1"/>
      </c>
      <c r="AS6" s="180">
        <f t="shared" si="1"/>
      </c>
      <c r="AT6" s="180">
        <f t="shared" si="1"/>
      </c>
      <c r="AU6" s="180">
        <f t="shared" si="1"/>
      </c>
      <c r="AV6" s="180">
        <f t="shared" si="1"/>
      </c>
      <c r="AW6" s="180">
        <f t="shared" si="1"/>
      </c>
      <c r="AX6" s="180">
        <f t="shared" si="1"/>
      </c>
      <c r="AY6" s="180">
        <f t="shared" si="1"/>
      </c>
      <c r="AZ6" s="180">
        <f t="shared" si="1"/>
      </c>
      <c r="BA6" s="180">
        <f t="shared" si="1"/>
      </c>
      <c r="BB6" s="181">
        <f t="shared" si="1"/>
      </c>
      <c r="BC6" s="142" t="s">
        <v>313</v>
      </c>
      <c r="BD6" s="9"/>
      <c r="BE6" s="172"/>
    </row>
    <row r="7" spans="1:60" s="8" customFormat="1" ht="15.75">
      <c r="A7" s="43"/>
      <c r="B7" s="123" t="s">
        <v>309</v>
      </c>
      <c r="C7" s="158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53">
        <f>SUM(AF8:AF10)</f>
        <v>27.93</v>
      </c>
      <c r="AG7" s="124">
        <f>SUMPRODUCT(AF8:AF10,AG8:AG10)/AF7</f>
        <v>0</v>
      </c>
      <c r="AH7" s="184"/>
      <c r="AI7" s="187">
        <f>IF(AI$1&lt;=$AG7,0,"")</f>
      </c>
      <c r="AJ7" s="180">
        <f>IF(AJ$1&lt;=$AG7,0,"")</f>
      </c>
      <c r="AK7" s="180">
        <f>IF(AK$1&lt;=$AG7,0,"")</f>
      </c>
      <c r="AL7" s="180">
        <f>IF(AL$1&lt;=$AG7,0,"")</f>
      </c>
      <c r="AM7" s="180">
        <f t="shared" si="1"/>
      </c>
      <c r="AN7" s="180">
        <f t="shared" si="1"/>
      </c>
      <c r="AO7" s="180">
        <f t="shared" si="1"/>
      </c>
      <c r="AP7" s="180">
        <f t="shared" si="1"/>
      </c>
      <c r="AQ7" s="180">
        <f t="shared" si="1"/>
      </c>
      <c r="AR7" s="180">
        <f t="shared" si="1"/>
      </c>
      <c r="AS7" s="180">
        <f t="shared" si="1"/>
      </c>
      <c r="AT7" s="180">
        <f t="shared" si="1"/>
      </c>
      <c r="AU7" s="180">
        <f t="shared" si="1"/>
      </c>
      <c r="AV7" s="180">
        <f t="shared" si="1"/>
      </c>
      <c r="AW7" s="180">
        <f t="shared" si="1"/>
      </c>
      <c r="AX7" s="180">
        <f t="shared" si="1"/>
      </c>
      <c r="AY7" s="180">
        <f t="shared" si="1"/>
      </c>
      <c r="AZ7" s="180">
        <f t="shared" si="1"/>
      </c>
      <c r="BA7" s="180">
        <f t="shared" si="1"/>
      </c>
      <c r="BB7" s="181">
        <f t="shared" si="1"/>
      </c>
      <c r="BC7" s="142" t="s">
        <v>314</v>
      </c>
      <c r="BD7" s="9"/>
      <c r="BE7" s="172"/>
      <c r="BF7" s="22"/>
      <c r="BG7" s="22"/>
      <c r="BH7" s="22"/>
    </row>
    <row r="8" spans="1:60" s="8" customFormat="1" ht="13.5" customHeight="1">
      <c r="A8" s="43" t="s">
        <v>103</v>
      </c>
      <c r="B8" s="125" t="s">
        <v>49</v>
      </c>
      <c r="C8" s="126" t="s">
        <v>262</v>
      </c>
      <c r="D8" s="120">
        <f>IF('F4'!C$2="x",1,0)</f>
        <v>0</v>
      </c>
      <c r="E8" s="120">
        <f>IF('F4'!C3="x",1,0)</f>
        <v>0</v>
      </c>
      <c r="F8" s="120">
        <f>IF('F4'!C$4="x",1,0)</f>
        <v>0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1">
        <v>2.69</v>
      </c>
      <c r="S8" s="121">
        <v>1.83</v>
      </c>
      <c r="T8" s="121">
        <v>0.66</v>
      </c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30">
        <f>SUM(R8:AE8)</f>
        <v>5.18</v>
      </c>
      <c r="AG8" s="129">
        <f>SUMPRODUCT(D8:F8,R8:T8)*100/AF8</f>
        <v>0</v>
      </c>
      <c r="AH8" s="184"/>
      <c r="AI8" s="187">
        <f t="shared" si="1"/>
      </c>
      <c r="AJ8" s="180">
        <f t="shared" si="1"/>
      </c>
      <c r="AK8" s="180">
        <f t="shared" si="1"/>
      </c>
      <c r="AL8" s="180">
        <f t="shared" si="1"/>
      </c>
      <c r="AM8" s="180">
        <f t="shared" si="1"/>
      </c>
      <c r="AN8" s="180">
        <f t="shared" si="1"/>
      </c>
      <c r="AO8" s="180">
        <f t="shared" si="1"/>
      </c>
      <c r="AP8" s="180">
        <f t="shared" si="1"/>
      </c>
      <c r="AQ8" s="180">
        <f t="shared" si="1"/>
      </c>
      <c r="AR8" s="180">
        <f t="shared" si="1"/>
      </c>
      <c r="AS8" s="180">
        <f t="shared" si="1"/>
      </c>
      <c r="AT8" s="180">
        <f t="shared" si="1"/>
      </c>
      <c r="AU8" s="180">
        <f t="shared" si="1"/>
      </c>
      <c r="AV8" s="180">
        <f t="shared" si="1"/>
      </c>
      <c r="AW8" s="180">
        <f t="shared" si="1"/>
      </c>
      <c r="AX8" s="180">
        <f t="shared" si="1"/>
      </c>
      <c r="AY8" s="180">
        <f t="shared" si="1"/>
      </c>
      <c r="AZ8" s="180">
        <f t="shared" si="1"/>
      </c>
      <c r="BA8" s="180">
        <f t="shared" si="1"/>
      </c>
      <c r="BB8" s="181">
        <f t="shared" si="1"/>
      </c>
      <c r="BC8" s="142" t="s">
        <v>128</v>
      </c>
      <c r="BD8" s="9"/>
      <c r="BE8" s="172"/>
      <c r="BF8" s="22"/>
      <c r="BG8" s="22"/>
      <c r="BH8" s="22"/>
    </row>
    <row r="9" spans="1:60" s="8" customFormat="1" ht="13.5" customHeight="1">
      <c r="A9" s="43" t="s">
        <v>104</v>
      </c>
      <c r="B9" s="125" t="s">
        <v>42</v>
      </c>
      <c r="C9" s="126" t="s">
        <v>262</v>
      </c>
      <c r="D9" s="120">
        <f>IF('F5'!C2="x",1,0)</f>
        <v>0</v>
      </c>
      <c r="E9" s="120">
        <f>IF('F5'!C$3="x",1,0)</f>
        <v>0</v>
      </c>
      <c r="F9" s="120">
        <f>IF('F5'!C$4="x",1,0)</f>
        <v>0</v>
      </c>
      <c r="G9" s="120">
        <f>IF('F5'!C$5="x",1,0)</f>
        <v>0</v>
      </c>
      <c r="H9" s="120">
        <f>IF('F5'!C6="x",1,0)</f>
        <v>0</v>
      </c>
      <c r="I9" s="127"/>
      <c r="J9" s="127"/>
      <c r="K9" s="127"/>
      <c r="L9" s="127"/>
      <c r="M9" s="127"/>
      <c r="N9" s="127"/>
      <c r="O9" s="127"/>
      <c r="P9" s="127"/>
      <c r="Q9" s="127"/>
      <c r="R9" s="121">
        <v>2.79</v>
      </c>
      <c r="S9" s="121">
        <v>2.45</v>
      </c>
      <c r="T9" s="121">
        <v>1.79</v>
      </c>
      <c r="U9" s="121">
        <v>1.24</v>
      </c>
      <c r="V9" s="121">
        <v>0.72</v>
      </c>
      <c r="W9" s="127"/>
      <c r="X9" s="127"/>
      <c r="Y9" s="127"/>
      <c r="Z9" s="127"/>
      <c r="AA9" s="127"/>
      <c r="AB9" s="127"/>
      <c r="AC9" s="127"/>
      <c r="AD9" s="127"/>
      <c r="AE9" s="127"/>
      <c r="AF9" s="130">
        <f>SUM(R9:AE9)</f>
        <v>8.99</v>
      </c>
      <c r="AG9" s="129">
        <f>SUMPRODUCT(D9:H9,R9:V9)*100/AF9</f>
        <v>0</v>
      </c>
      <c r="AH9" s="184"/>
      <c r="AI9" s="187">
        <f t="shared" si="1"/>
      </c>
      <c r="AJ9" s="180">
        <f t="shared" si="1"/>
      </c>
      <c r="AK9" s="180">
        <f t="shared" si="1"/>
      </c>
      <c r="AL9" s="180">
        <f t="shared" si="1"/>
      </c>
      <c r="AM9" s="180">
        <f t="shared" si="1"/>
      </c>
      <c r="AN9" s="180">
        <f t="shared" si="1"/>
      </c>
      <c r="AO9" s="180">
        <f t="shared" si="1"/>
      </c>
      <c r="AP9" s="180">
        <f t="shared" si="1"/>
      </c>
      <c r="AQ9" s="180">
        <f t="shared" si="1"/>
      </c>
      <c r="AR9" s="180">
        <f t="shared" si="1"/>
      </c>
      <c r="AS9" s="180">
        <f t="shared" si="1"/>
      </c>
      <c r="AT9" s="180">
        <f t="shared" si="1"/>
      </c>
      <c r="AU9" s="180">
        <f t="shared" si="1"/>
      </c>
      <c r="AV9" s="180">
        <f t="shared" si="1"/>
      </c>
      <c r="AW9" s="180">
        <f t="shared" si="1"/>
      </c>
      <c r="AX9" s="180">
        <f t="shared" si="1"/>
      </c>
      <c r="AY9" s="180">
        <f t="shared" si="1"/>
      </c>
      <c r="AZ9" s="180">
        <f t="shared" si="1"/>
      </c>
      <c r="BA9" s="180">
        <f t="shared" si="1"/>
      </c>
      <c r="BB9" s="181">
        <f t="shared" si="1"/>
      </c>
      <c r="BC9" s="142" t="s">
        <v>311</v>
      </c>
      <c r="BD9" s="9"/>
      <c r="BE9" s="172"/>
      <c r="BF9" s="22"/>
      <c r="BG9" s="22"/>
      <c r="BH9" s="22"/>
    </row>
    <row r="10" spans="1:60" s="8" customFormat="1" ht="13.5" customHeight="1">
      <c r="A10" s="43" t="s">
        <v>105</v>
      </c>
      <c r="B10" s="125" t="s">
        <v>43</v>
      </c>
      <c r="C10" s="126" t="s">
        <v>262</v>
      </c>
      <c r="D10" s="120">
        <f>IF('F6'!C2="x",1,0)</f>
        <v>0</v>
      </c>
      <c r="E10" s="120">
        <f>IF('F6'!C$3="x",1,0)</f>
        <v>0</v>
      </c>
      <c r="F10" s="120">
        <f>IF('F6'!C4="x",1,0)</f>
        <v>0</v>
      </c>
      <c r="G10" s="120">
        <f>IF('F6'!C5="x",1,0)</f>
        <v>0</v>
      </c>
      <c r="H10" s="120">
        <f>IF('F6'!C6="x",1,0)</f>
        <v>0</v>
      </c>
      <c r="I10" s="120">
        <f>IF('F6'!C7="x",1,0)</f>
        <v>0</v>
      </c>
      <c r="J10" s="120">
        <f>IF('F6'!C8="x",1,0)</f>
        <v>0</v>
      </c>
      <c r="K10" s="120">
        <f>IF('F6'!C9="x",1,0)</f>
        <v>0</v>
      </c>
      <c r="L10" s="127"/>
      <c r="M10" s="127"/>
      <c r="N10" s="127"/>
      <c r="O10" s="127"/>
      <c r="P10" s="127"/>
      <c r="Q10" s="127"/>
      <c r="R10" s="121">
        <v>2.14</v>
      </c>
      <c r="S10" s="121">
        <v>1.55</v>
      </c>
      <c r="T10" s="121">
        <v>2.14</v>
      </c>
      <c r="U10" s="121">
        <v>2.69</v>
      </c>
      <c r="V10" s="121">
        <v>1.28</v>
      </c>
      <c r="W10" s="121">
        <v>1.72</v>
      </c>
      <c r="X10" s="121">
        <v>1.52</v>
      </c>
      <c r="Y10" s="121">
        <v>0.72</v>
      </c>
      <c r="Z10" s="127"/>
      <c r="AA10" s="127"/>
      <c r="AB10" s="127"/>
      <c r="AC10" s="127"/>
      <c r="AD10" s="127"/>
      <c r="AE10" s="127"/>
      <c r="AF10" s="130">
        <f>SUM(R10:AE10)</f>
        <v>13.76</v>
      </c>
      <c r="AG10" s="129">
        <f>SUMPRODUCT(D10:K10,R10:Y10)*100/AF10</f>
        <v>0</v>
      </c>
      <c r="AH10" s="184"/>
      <c r="AI10" s="187">
        <f t="shared" si="1"/>
      </c>
      <c r="AJ10" s="180">
        <f t="shared" si="1"/>
      </c>
      <c r="AK10" s="180">
        <f t="shared" si="1"/>
      </c>
      <c r="AL10" s="180">
        <f t="shared" si="1"/>
      </c>
      <c r="AM10" s="180">
        <f t="shared" si="1"/>
      </c>
      <c r="AN10" s="180">
        <f t="shared" si="1"/>
      </c>
      <c r="AO10" s="180">
        <f t="shared" si="1"/>
      </c>
      <c r="AP10" s="180">
        <f t="shared" si="1"/>
      </c>
      <c r="AQ10" s="180">
        <f t="shared" si="1"/>
      </c>
      <c r="AR10" s="180">
        <f t="shared" si="1"/>
      </c>
      <c r="AS10" s="180">
        <f t="shared" si="1"/>
      </c>
      <c r="AT10" s="180">
        <f t="shared" si="1"/>
      </c>
      <c r="AU10" s="180">
        <f t="shared" si="1"/>
      </c>
      <c r="AV10" s="180">
        <f t="shared" si="1"/>
      </c>
      <c r="AW10" s="180">
        <f t="shared" si="1"/>
      </c>
      <c r="AX10" s="180">
        <f t="shared" si="1"/>
      </c>
      <c r="AY10" s="180">
        <f t="shared" si="1"/>
      </c>
      <c r="AZ10" s="180">
        <f t="shared" si="1"/>
      </c>
      <c r="BA10" s="180">
        <f t="shared" si="1"/>
      </c>
      <c r="BB10" s="181">
        <f>IF(BB$1&lt;=$AG10,0,"")</f>
      </c>
      <c r="BC10" s="142" t="s">
        <v>312</v>
      </c>
      <c r="BD10" s="9"/>
      <c r="BE10" s="172"/>
      <c r="BF10" s="22"/>
      <c r="BG10" s="22"/>
      <c r="BH10" s="22"/>
    </row>
    <row r="11" spans="1:60" s="8" customFormat="1" ht="15">
      <c r="A11" s="43"/>
      <c r="B11" s="123" t="s">
        <v>88</v>
      </c>
      <c r="C11" s="158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53">
        <f>SUM(AF12:AF19)</f>
        <v>103.19</v>
      </c>
      <c r="AG11" s="123">
        <f>SUMPRODUCT(AF12:AF19,AG12:AG19)/AF11</f>
        <v>0</v>
      </c>
      <c r="AH11" s="184"/>
      <c r="AI11" s="187">
        <f aca="true" t="shared" si="2" ref="AI11:BB11">IF(AI$1&lt;=$AG11,0,"")</f>
      </c>
      <c r="AJ11" s="180">
        <f t="shared" si="2"/>
      </c>
      <c r="AK11" s="180">
        <f t="shared" si="2"/>
      </c>
      <c r="AL11" s="180">
        <f t="shared" si="2"/>
      </c>
      <c r="AM11" s="180">
        <f t="shared" si="2"/>
      </c>
      <c r="AN11" s="180">
        <f t="shared" si="2"/>
      </c>
      <c r="AO11" s="180">
        <f t="shared" si="2"/>
      </c>
      <c r="AP11" s="180">
        <f t="shared" si="2"/>
      </c>
      <c r="AQ11" s="180">
        <f t="shared" si="2"/>
      </c>
      <c r="AR11" s="180">
        <f t="shared" si="2"/>
      </c>
      <c r="AS11" s="180">
        <f t="shared" si="2"/>
      </c>
      <c r="AT11" s="180">
        <f t="shared" si="2"/>
      </c>
      <c r="AU11" s="180">
        <f t="shared" si="2"/>
      </c>
      <c r="AV11" s="180">
        <f t="shared" si="2"/>
      </c>
      <c r="AW11" s="180">
        <f t="shared" si="2"/>
      </c>
      <c r="AX11" s="180">
        <f t="shared" si="2"/>
      </c>
      <c r="AY11" s="180">
        <f t="shared" si="2"/>
      </c>
      <c r="AZ11" s="180">
        <f t="shared" si="2"/>
      </c>
      <c r="BA11" s="180">
        <f t="shared" si="2"/>
      </c>
      <c r="BB11" s="181">
        <f t="shared" si="2"/>
      </c>
      <c r="BC11" s="143"/>
      <c r="BD11" s="9"/>
      <c r="BE11" s="172"/>
      <c r="BF11" s="22"/>
      <c r="BG11" s="22"/>
      <c r="BH11" s="22"/>
    </row>
    <row r="12" spans="1:60" s="8" customFormat="1" ht="13.5" customHeight="1">
      <c r="A12" s="43" t="s">
        <v>106</v>
      </c>
      <c r="B12" s="125" t="s">
        <v>179</v>
      </c>
      <c r="C12" s="126" t="s">
        <v>262</v>
      </c>
      <c r="D12" s="120">
        <f>IF('F7'!$C$2="x",1,0)</f>
        <v>0</v>
      </c>
      <c r="E12" s="120">
        <f>IF('F7'!$C$3="x",1,0)</f>
        <v>0</v>
      </c>
      <c r="F12" s="120">
        <f>IF('F7'!C$4="x",1,0)</f>
        <v>0</v>
      </c>
      <c r="G12" s="120">
        <f>IF('F7'!C$5="x",1,0)</f>
        <v>0</v>
      </c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1">
        <v>1.35</v>
      </c>
      <c r="S12" s="121">
        <v>1.66</v>
      </c>
      <c r="T12" s="121">
        <v>1.21</v>
      </c>
      <c r="U12" s="121">
        <v>1.72</v>
      </c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30">
        <f aca="true" t="shared" si="3" ref="AF12:AF19">SUM(R12:AE12)</f>
        <v>5.9399999999999995</v>
      </c>
      <c r="AG12" s="129">
        <f>SUMPRODUCT(D12:G12,R12:U12)*100/AF12</f>
        <v>0</v>
      </c>
      <c r="AH12" s="184"/>
      <c r="AI12" s="187">
        <f aca="true" t="shared" si="4" ref="AI12:BB23">IF(AI$1&lt;=$AG12,0,"")</f>
      </c>
      <c r="AJ12" s="180">
        <f t="shared" si="4"/>
      </c>
      <c r="AK12" s="180">
        <f t="shared" si="4"/>
      </c>
      <c r="AL12" s="180">
        <f t="shared" si="4"/>
      </c>
      <c r="AM12" s="180">
        <f t="shared" si="4"/>
      </c>
      <c r="AN12" s="180">
        <f t="shared" si="4"/>
      </c>
      <c r="AO12" s="180">
        <f t="shared" si="4"/>
      </c>
      <c r="AP12" s="180">
        <f t="shared" si="4"/>
      </c>
      <c r="AQ12" s="180">
        <f t="shared" si="4"/>
      </c>
      <c r="AR12" s="180">
        <f t="shared" si="4"/>
      </c>
      <c r="AS12" s="180">
        <f t="shared" si="4"/>
      </c>
      <c r="AT12" s="180">
        <f t="shared" si="4"/>
      </c>
      <c r="AU12" s="180">
        <f t="shared" si="4"/>
      </c>
      <c r="AV12" s="180">
        <f t="shared" si="4"/>
      </c>
      <c r="AW12" s="180">
        <f t="shared" si="4"/>
      </c>
      <c r="AX12" s="180">
        <f t="shared" si="4"/>
      </c>
      <c r="AY12" s="180">
        <f t="shared" si="4"/>
      </c>
      <c r="AZ12" s="180">
        <f t="shared" si="4"/>
      </c>
      <c r="BA12" s="180">
        <f t="shared" si="4"/>
      </c>
      <c r="BB12" s="181">
        <f t="shared" si="4"/>
      </c>
      <c r="BC12" s="142"/>
      <c r="BD12" s="9"/>
      <c r="BE12" s="172"/>
      <c r="BF12" s="22"/>
      <c r="BG12" s="22"/>
      <c r="BH12" s="22"/>
    </row>
    <row r="13" spans="1:60" s="8" customFormat="1" ht="13.5" customHeight="1">
      <c r="A13" s="43" t="s">
        <v>107</v>
      </c>
      <c r="B13" s="125" t="s">
        <v>44</v>
      </c>
      <c r="C13" s="126" t="s">
        <v>262</v>
      </c>
      <c r="D13" s="120">
        <f>IF('F8'!$C$2="x",1,0)</f>
        <v>0</v>
      </c>
      <c r="E13" s="120">
        <f>IF('F8'!C$3="x",1,0)</f>
        <v>0</v>
      </c>
      <c r="F13" s="120">
        <f>IF('F8'!C4="x",1,0)</f>
        <v>0</v>
      </c>
      <c r="G13" s="120">
        <f>IF('F8'!C5="x",1,0)</f>
        <v>0</v>
      </c>
      <c r="H13" s="120">
        <f>IF('F8'!C6="x",1,0)</f>
        <v>0</v>
      </c>
      <c r="I13" s="120">
        <f>IF('F8'!C7="x",1,0)</f>
        <v>0</v>
      </c>
      <c r="J13" s="120">
        <f>IF('F8'!C8="x",1,0)</f>
        <v>0</v>
      </c>
      <c r="K13" s="120">
        <f>IF('F8'!C9="x",1,0)</f>
        <v>0</v>
      </c>
      <c r="L13" s="120">
        <f>IF('F8'!C10="x",1,0)</f>
        <v>0</v>
      </c>
      <c r="M13" s="131"/>
      <c r="N13" s="131"/>
      <c r="O13" s="127"/>
      <c r="P13" s="127"/>
      <c r="Q13" s="127"/>
      <c r="R13" s="121">
        <v>3</v>
      </c>
      <c r="S13" s="121">
        <v>2.79</v>
      </c>
      <c r="T13" s="121">
        <v>2.79</v>
      </c>
      <c r="U13" s="121">
        <v>2.38</v>
      </c>
      <c r="V13" s="121">
        <v>2.24</v>
      </c>
      <c r="W13" s="121">
        <v>2.07</v>
      </c>
      <c r="X13" s="121">
        <v>1.69</v>
      </c>
      <c r="Y13" s="121">
        <v>1.66</v>
      </c>
      <c r="Z13" s="121">
        <v>2.24</v>
      </c>
      <c r="AA13" s="131"/>
      <c r="AB13" s="131"/>
      <c r="AC13" s="127"/>
      <c r="AD13" s="127"/>
      <c r="AE13" s="127"/>
      <c r="AF13" s="130">
        <f>SUM(R13:Z13)</f>
        <v>20.86</v>
      </c>
      <c r="AG13" s="129">
        <f>SUMPRODUCT(D13:L13,R13:Z13)*100/AF13</f>
        <v>0</v>
      </c>
      <c r="AH13" s="184"/>
      <c r="AI13" s="187">
        <f t="shared" si="4"/>
      </c>
      <c r="AJ13" s="180">
        <f t="shared" si="4"/>
      </c>
      <c r="AK13" s="180">
        <f t="shared" si="4"/>
      </c>
      <c r="AL13" s="180">
        <f t="shared" si="4"/>
      </c>
      <c r="AM13" s="180">
        <f t="shared" si="4"/>
      </c>
      <c r="AN13" s="180">
        <f t="shared" si="4"/>
      </c>
      <c r="AO13" s="180">
        <f t="shared" si="4"/>
      </c>
      <c r="AP13" s="180">
        <f t="shared" si="4"/>
      </c>
      <c r="AQ13" s="180">
        <f t="shared" si="4"/>
      </c>
      <c r="AR13" s="180">
        <f t="shared" si="4"/>
      </c>
      <c r="AS13" s="180">
        <f t="shared" si="4"/>
      </c>
      <c r="AT13" s="180">
        <f t="shared" si="4"/>
      </c>
      <c r="AU13" s="180">
        <f t="shared" si="4"/>
      </c>
      <c r="AV13" s="180">
        <f t="shared" si="4"/>
      </c>
      <c r="AW13" s="180">
        <f t="shared" si="4"/>
      </c>
      <c r="AX13" s="180">
        <f t="shared" si="4"/>
      </c>
      <c r="AY13" s="180">
        <f t="shared" si="4"/>
      </c>
      <c r="AZ13" s="180">
        <f t="shared" si="4"/>
      </c>
      <c r="BA13" s="180">
        <f t="shared" si="4"/>
      </c>
      <c r="BB13" s="181">
        <f t="shared" si="4"/>
      </c>
      <c r="BC13" s="23"/>
      <c r="BD13" s="24"/>
      <c r="BE13" s="173"/>
      <c r="BF13" s="22"/>
      <c r="BG13" s="22"/>
      <c r="BH13" s="22"/>
    </row>
    <row r="14" spans="1:60" s="8" customFormat="1" ht="13.5" customHeight="1">
      <c r="A14" s="43" t="s">
        <v>108</v>
      </c>
      <c r="B14" s="125" t="s">
        <v>45</v>
      </c>
      <c r="C14" s="126" t="s">
        <v>262</v>
      </c>
      <c r="D14" s="120">
        <f>IF('F9'!$C$2="x",1,0)</f>
        <v>0</v>
      </c>
      <c r="E14" s="120">
        <f>IF('F9'!$C$3="x",1,0)</f>
        <v>0</v>
      </c>
      <c r="F14" s="120">
        <f>IF('F9'!C$4="x",1,0)</f>
        <v>0</v>
      </c>
      <c r="G14" s="120">
        <f>IF('F9'!C$5="x",1,0)</f>
        <v>0</v>
      </c>
      <c r="H14" s="120">
        <f>IF('F9'!C6="x",1,0)</f>
        <v>0</v>
      </c>
      <c r="I14" s="120">
        <f>IF('F9'!C7="x",1,0)</f>
        <v>0</v>
      </c>
      <c r="J14" s="127"/>
      <c r="K14" s="127"/>
      <c r="L14" s="127"/>
      <c r="M14" s="127"/>
      <c r="N14" s="127"/>
      <c r="O14" s="127"/>
      <c r="P14" s="127"/>
      <c r="Q14" s="127"/>
      <c r="R14" s="121">
        <v>2.24</v>
      </c>
      <c r="S14" s="121">
        <v>2.83</v>
      </c>
      <c r="T14" s="121">
        <v>2.83</v>
      </c>
      <c r="U14" s="121">
        <v>1.9</v>
      </c>
      <c r="V14" s="121">
        <v>2.14</v>
      </c>
      <c r="W14" s="121">
        <v>2.69</v>
      </c>
      <c r="X14" s="127"/>
      <c r="Y14" s="127"/>
      <c r="Z14" s="127"/>
      <c r="AA14" s="127"/>
      <c r="AB14" s="127"/>
      <c r="AC14" s="127"/>
      <c r="AD14" s="127"/>
      <c r="AE14" s="127"/>
      <c r="AF14" s="130">
        <f t="shared" si="3"/>
        <v>14.63</v>
      </c>
      <c r="AG14" s="129">
        <f>SUMPRODUCT(D14:I14,R14:W14)*100/AF14</f>
        <v>0</v>
      </c>
      <c r="AH14" s="184"/>
      <c r="AI14" s="187">
        <f t="shared" si="4"/>
      </c>
      <c r="AJ14" s="180">
        <f t="shared" si="4"/>
      </c>
      <c r="AK14" s="180">
        <f t="shared" si="4"/>
      </c>
      <c r="AL14" s="180">
        <f t="shared" si="4"/>
      </c>
      <c r="AM14" s="180">
        <f t="shared" si="4"/>
      </c>
      <c r="AN14" s="180">
        <f t="shared" si="4"/>
      </c>
      <c r="AO14" s="180">
        <f t="shared" si="4"/>
      </c>
      <c r="AP14" s="180">
        <f t="shared" si="4"/>
      </c>
      <c r="AQ14" s="180">
        <f t="shared" si="4"/>
      </c>
      <c r="AR14" s="180">
        <f t="shared" si="4"/>
      </c>
      <c r="AS14" s="180">
        <f t="shared" si="4"/>
      </c>
      <c r="AT14" s="180">
        <f t="shared" si="4"/>
      </c>
      <c r="AU14" s="180">
        <f t="shared" si="4"/>
      </c>
      <c r="AV14" s="180">
        <f t="shared" si="4"/>
      </c>
      <c r="AW14" s="180">
        <f t="shared" si="4"/>
      </c>
      <c r="AX14" s="180">
        <f t="shared" si="4"/>
      </c>
      <c r="AY14" s="180">
        <f t="shared" si="4"/>
      </c>
      <c r="AZ14" s="180">
        <f t="shared" si="4"/>
      </c>
      <c r="BA14" s="180">
        <f t="shared" si="4"/>
      </c>
      <c r="BB14" s="181">
        <f t="shared" si="4"/>
      </c>
      <c r="BC14" s="142" t="s">
        <v>125</v>
      </c>
      <c r="BD14" s="9"/>
      <c r="BE14" s="172"/>
      <c r="BF14" s="22"/>
      <c r="BG14" s="22"/>
      <c r="BH14" s="22"/>
    </row>
    <row r="15" spans="1:60" s="8" customFormat="1" ht="13.5" customHeight="1">
      <c r="A15" s="43" t="s">
        <v>109</v>
      </c>
      <c r="B15" s="125" t="s">
        <v>47</v>
      </c>
      <c r="C15" s="126" t="s">
        <v>262</v>
      </c>
      <c r="D15" s="120">
        <f>IF('F10'!$C$2="x",1,0)</f>
        <v>0</v>
      </c>
      <c r="E15" s="120">
        <f>IF('F10'!$C$3="x",1,0)</f>
        <v>0</v>
      </c>
      <c r="F15" s="120">
        <f>IF('F10'!C$4="x",1,0)</f>
        <v>0</v>
      </c>
      <c r="G15" s="120">
        <f>IF('F10'!C$5="x",1,0)</f>
        <v>0</v>
      </c>
      <c r="H15" s="120">
        <f>IF('F10'!C6="x",1,0)</f>
        <v>0</v>
      </c>
      <c r="I15" s="120">
        <f>IF('F10'!C7="x",1,0)</f>
        <v>0</v>
      </c>
      <c r="J15" s="120">
        <f>IF('F10'!C8="x",1,0)</f>
        <v>0</v>
      </c>
      <c r="K15" s="127"/>
      <c r="L15" s="127"/>
      <c r="M15" s="127"/>
      <c r="N15" s="127"/>
      <c r="O15" s="127"/>
      <c r="P15" s="127"/>
      <c r="Q15" s="127"/>
      <c r="R15" s="121">
        <v>2.72</v>
      </c>
      <c r="S15" s="121">
        <v>2.66</v>
      </c>
      <c r="T15" s="121">
        <v>2.41</v>
      </c>
      <c r="U15" s="121">
        <v>2.59</v>
      </c>
      <c r="V15" s="121">
        <v>1.9</v>
      </c>
      <c r="W15" s="121">
        <v>2.03</v>
      </c>
      <c r="X15" s="121">
        <v>1.76</v>
      </c>
      <c r="Y15" s="127"/>
      <c r="Z15" s="127"/>
      <c r="AA15" s="127"/>
      <c r="AB15" s="127"/>
      <c r="AC15" s="127"/>
      <c r="AD15" s="127"/>
      <c r="AE15" s="127"/>
      <c r="AF15" s="130">
        <f t="shared" si="3"/>
        <v>16.07</v>
      </c>
      <c r="AG15" s="129">
        <f>SUMPRODUCT(D15:J15,R15:X15)*100/AF15</f>
        <v>0</v>
      </c>
      <c r="AH15" s="184"/>
      <c r="AI15" s="187">
        <f t="shared" si="4"/>
      </c>
      <c r="AJ15" s="180">
        <f t="shared" si="4"/>
      </c>
      <c r="AK15" s="180">
        <f t="shared" si="4"/>
      </c>
      <c r="AL15" s="180">
        <f t="shared" si="4"/>
      </c>
      <c r="AM15" s="180">
        <f t="shared" si="4"/>
      </c>
      <c r="AN15" s="180">
        <f t="shared" si="4"/>
      </c>
      <c r="AO15" s="180">
        <f t="shared" si="4"/>
      </c>
      <c r="AP15" s="180">
        <f t="shared" si="4"/>
      </c>
      <c r="AQ15" s="180">
        <f t="shared" si="4"/>
      </c>
      <c r="AR15" s="180">
        <f t="shared" si="4"/>
      </c>
      <c r="AS15" s="180">
        <f t="shared" si="4"/>
      </c>
      <c r="AT15" s="180">
        <f t="shared" si="4"/>
      </c>
      <c r="AU15" s="180">
        <f t="shared" si="4"/>
      </c>
      <c r="AV15" s="180">
        <f t="shared" si="4"/>
      </c>
      <c r="AW15" s="180">
        <f t="shared" si="4"/>
      </c>
      <c r="AX15" s="180">
        <f t="shared" si="4"/>
      </c>
      <c r="AY15" s="180">
        <f t="shared" si="4"/>
      </c>
      <c r="AZ15" s="180">
        <f t="shared" si="4"/>
      </c>
      <c r="BA15" s="180">
        <f t="shared" si="4"/>
      </c>
      <c r="BB15" s="181">
        <f t="shared" si="4"/>
      </c>
      <c r="BC15" s="142" t="s">
        <v>126</v>
      </c>
      <c r="BD15" s="9"/>
      <c r="BE15" s="172"/>
      <c r="BF15" s="22"/>
      <c r="BG15" s="22"/>
      <c r="BH15" s="22"/>
    </row>
    <row r="16" spans="1:60" s="8" customFormat="1" ht="13.5" customHeight="1">
      <c r="A16" s="43" t="s">
        <v>110</v>
      </c>
      <c r="B16" s="125" t="s">
        <v>77</v>
      </c>
      <c r="C16" s="126" t="s">
        <v>262</v>
      </c>
      <c r="D16" s="120">
        <f>IF('F11'!$C$2="x",1,0)</f>
        <v>0</v>
      </c>
      <c r="E16" s="120">
        <f>IF('F11'!$C$3="x",1,0)</f>
        <v>0</v>
      </c>
      <c r="F16" s="120">
        <f>IF('F11'!C$4="x",1,0)</f>
        <v>0</v>
      </c>
      <c r="G16" s="120">
        <f>IF('F11'!C$5="x",1,0)</f>
        <v>0</v>
      </c>
      <c r="H16" s="120">
        <f>IF('F11'!C6="x",1,0)</f>
        <v>0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1">
        <v>3</v>
      </c>
      <c r="S16" s="121">
        <v>3</v>
      </c>
      <c r="T16" s="121">
        <v>2.38</v>
      </c>
      <c r="U16" s="121">
        <v>2.24</v>
      </c>
      <c r="V16" s="121">
        <v>1.72</v>
      </c>
      <c r="W16" s="127"/>
      <c r="X16" s="127"/>
      <c r="Y16" s="127"/>
      <c r="Z16" s="127"/>
      <c r="AA16" s="127"/>
      <c r="AB16" s="127"/>
      <c r="AC16" s="127"/>
      <c r="AD16" s="127"/>
      <c r="AE16" s="127"/>
      <c r="AF16" s="130">
        <f t="shared" si="3"/>
        <v>12.34</v>
      </c>
      <c r="AG16" s="129">
        <f>SUMPRODUCT(D16:H16,R16:V16)*100/AF16</f>
        <v>0</v>
      </c>
      <c r="AH16" s="184"/>
      <c r="AI16" s="187">
        <f t="shared" si="4"/>
      </c>
      <c r="AJ16" s="180">
        <f t="shared" si="4"/>
      </c>
      <c r="AK16" s="180">
        <f t="shared" si="4"/>
      </c>
      <c r="AL16" s="180">
        <f t="shared" si="4"/>
      </c>
      <c r="AM16" s="180">
        <f t="shared" si="4"/>
      </c>
      <c r="AN16" s="180">
        <f t="shared" si="4"/>
      </c>
      <c r="AO16" s="180">
        <f t="shared" si="4"/>
      </c>
      <c r="AP16" s="180">
        <f t="shared" si="4"/>
      </c>
      <c r="AQ16" s="180">
        <f t="shared" si="4"/>
      </c>
      <c r="AR16" s="180">
        <f t="shared" si="4"/>
      </c>
      <c r="AS16" s="180">
        <f t="shared" si="4"/>
      </c>
      <c r="AT16" s="180">
        <f t="shared" si="4"/>
      </c>
      <c r="AU16" s="180">
        <f t="shared" si="4"/>
      </c>
      <c r="AV16" s="180">
        <f t="shared" si="4"/>
      </c>
      <c r="AW16" s="180">
        <f t="shared" si="4"/>
      </c>
      <c r="AX16" s="180">
        <f t="shared" si="4"/>
      </c>
      <c r="AY16" s="180">
        <f t="shared" si="4"/>
      </c>
      <c r="AZ16" s="180">
        <f t="shared" si="4"/>
      </c>
      <c r="BA16" s="180">
        <f t="shared" si="4"/>
      </c>
      <c r="BB16" s="181">
        <f t="shared" si="4"/>
      </c>
      <c r="BC16" s="142" t="s">
        <v>127</v>
      </c>
      <c r="BD16" s="9"/>
      <c r="BE16" s="172"/>
      <c r="BF16" s="22"/>
      <c r="BG16" s="22"/>
      <c r="BH16" s="22"/>
    </row>
    <row r="17" spans="1:60" s="8" customFormat="1" ht="13.5" customHeight="1">
      <c r="A17" s="43" t="s">
        <v>111</v>
      </c>
      <c r="B17" s="125" t="s">
        <v>78</v>
      </c>
      <c r="C17" s="126" t="s">
        <v>262</v>
      </c>
      <c r="D17" s="120">
        <f>IF('F12'!$C$2="x",1,0)</f>
        <v>0</v>
      </c>
      <c r="E17" s="120">
        <f>IF('F12'!$C$3="x",1,0)</f>
        <v>0</v>
      </c>
      <c r="F17" s="120">
        <f>IF('F12'!C$4="x",1,0)</f>
        <v>0</v>
      </c>
      <c r="G17" s="120">
        <f>IF('F12'!C5="x",1,0)</f>
        <v>0</v>
      </c>
      <c r="H17" s="120">
        <f>IF('F12'!C6="x",1,0)</f>
        <v>0</v>
      </c>
      <c r="I17" s="120">
        <f>IF('F12'!C7="x",1,0)</f>
        <v>0</v>
      </c>
      <c r="J17" s="120">
        <f>IF('F12'!C8="x",1,0)</f>
        <v>0</v>
      </c>
      <c r="K17" s="127"/>
      <c r="L17" s="127"/>
      <c r="M17" s="127"/>
      <c r="N17" s="127"/>
      <c r="O17" s="127"/>
      <c r="P17" s="127"/>
      <c r="Q17" s="127"/>
      <c r="R17" s="121">
        <v>2.66</v>
      </c>
      <c r="S17" s="121">
        <v>2.76</v>
      </c>
      <c r="T17" s="121">
        <v>2.17</v>
      </c>
      <c r="U17" s="121">
        <v>1.59</v>
      </c>
      <c r="V17" s="121">
        <v>2.14</v>
      </c>
      <c r="W17" s="121">
        <v>1.31</v>
      </c>
      <c r="X17" s="121">
        <v>1.21</v>
      </c>
      <c r="Y17" s="127"/>
      <c r="Z17" s="127"/>
      <c r="AA17" s="127"/>
      <c r="AB17" s="127"/>
      <c r="AC17" s="127"/>
      <c r="AD17" s="127"/>
      <c r="AE17" s="127"/>
      <c r="AF17" s="130">
        <f t="shared" si="3"/>
        <v>13.84</v>
      </c>
      <c r="AG17" s="129">
        <f>SUMPRODUCT(D17:J17,R17:X17)*100/AF17</f>
        <v>0</v>
      </c>
      <c r="AH17" s="184"/>
      <c r="AI17" s="187">
        <f t="shared" si="4"/>
      </c>
      <c r="AJ17" s="180">
        <f t="shared" si="4"/>
      </c>
      <c r="AK17" s="180">
        <f t="shared" si="4"/>
      </c>
      <c r="AL17" s="180">
        <f t="shared" si="4"/>
      </c>
      <c r="AM17" s="180">
        <f t="shared" si="4"/>
      </c>
      <c r="AN17" s="180">
        <f t="shared" si="4"/>
      </c>
      <c r="AO17" s="180">
        <f t="shared" si="4"/>
      </c>
      <c r="AP17" s="180">
        <f t="shared" si="4"/>
      </c>
      <c r="AQ17" s="180">
        <f t="shared" si="4"/>
      </c>
      <c r="AR17" s="180">
        <f t="shared" si="4"/>
      </c>
      <c r="AS17" s="180">
        <f t="shared" si="4"/>
      </c>
      <c r="AT17" s="180">
        <f t="shared" si="4"/>
      </c>
      <c r="AU17" s="180">
        <f t="shared" si="4"/>
      </c>
      <c r="AV17" s="180">
        <f t="shared" si="4"/>
      </c>
      <c r="AW17" s="180">
        <f t="shared" si="4"/>
      </c>
      <c r="AX17" s="180">
        <f t="shared" si="4"/>
      </c>
      <c r="AY17" s="180">
        <f t="shared" si="4"/>
      </c>
      <c r="AZ17" s="180">
        <f t="shared" si="4"/>
      </c>
      <c r="BA17" s="180">
        <f t="shared" si="4"/>
      </c>
      <c r="BB17" s="181">
        <f t="shared" si="4"/>
      </c>
      <c r="BC17" s="142"/>
      <c r="BD17" s="9"/>
      <c r="BE17" s="172"/>
      <c r="BF17" s="22"/>
      <c r="BG17" s="22"/>
      <c r="BH17" s="22"/>
    </row>
    <row r="18" spans="1:60" s="8" customFormat="1" ht="13.5" customHeight="1">
      <c r="A18" s="43" t="s">
        <v>112</v>
      </c>
      <c r="B18" s="125" t="s">
        <v>79</v>
      </c>
      <c r="C18" s="126" t="s">
        <v>262</v>
      </c>
      <c r="D18" s="120">
        <f>IF('F13'!$C2="x",1,0)</f>
        <v>0</v>
      </c>
      <c r="E18" s="120">
        <f>IF('F13'!$C$3="x",1,0)</f>
        <v>0</v>
      </c>
      <c r="F18" s="120">
        <f>IF('F13'!C$4="x",1,0)</f>
        <v>0</v>
      </c>
      <c r="G18" s="120">
        <f>IF('F13'!C$5="x",1,0)</f>
        <v>0</v>
      </c>
      <c r="H18" s="120">
        <f>IF('F13'!C6="x",1,0)</f>
        <v>0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1">
        <v>2.31</v>
      </c>
      <c r="S18" s="121">
        <v>2.03</v>
      </c>
      <c r="T18" s="121">
        <v>1.72</v>
      </c>
      <c r="U18" s="121">
        <v>1.41</v>
      </c>
      <c r="V18" s="121">
        <v>1.1</v>
      </c>
      <c r="W18" s="127"/>
      <c r="X18" s="127"/>
      <c r="Y18" s="127"/>
      <c r="Z18" s="127"/>
      <c r="AA18" s="127"/>
      <c r="AB18" s="127"/>
      <c r="AC18" s="127"/>
      <c r="AD18" s="127"/>
      <c r="AE18" s="127"/>
      <c r="AF18" s="130">
        <f t="shared" si="3"/>
        <v>8.57</v>
      </c>
      <c r="AG18" s="129">
        <f>SUMPRODUCT(D18:H18,R18:V18)*100/AF18</f>
        <v>0</v>
      </c>
      <c r="AH18" s="184"/>
      <c r="AI18" s="187">
        <f t="shared" si="4"/>
      </c>
      <c r="AJ18" s="180">
        <f t="shared" si="4"/>
      </c>
      <c r="AK18" s="180">
        <f t="shared" si="4"/>
      </c>
      <c r="AL18" s="180">
        <f t="shared" si="4"/>
      </c>
      <c r="AM18" s="180">
        <f t="shared" si="4"/>
      </c>
      <c r="AN18" s="180">
        <f t="shared" si="4"/>
      </c>
      <c r="AO18" s="180">
        <f t="shared" si="4"/>
      </c>
      <c r="AP18" s="180">
        <f t="shared" si="4"/>
      </c>
      <c r="AQ18" s="180">
        <f t="shared" si="4"/>
      </c>
      <c r="AR18" s="180">
        <f t="shared" si="4"/>
      </c>
      <c r="AS18" s="180">
        <f t="shared" si="4"/>
      </c>
      <c r="AT18" s="180">
        <f t="shared" si="4"/>
      </c>
      <c r="AU18" s="180">
        <f t="shared" si="4"/>
      </c>
      <c r="AV18" s="180">
        <f t="shared" si="4"/>
      </c>
      <c r="AW18" s="180">
        <f t="shared" si="4"/>
      </c>
      <c r="AX18" s="180">
        <f t="shared" si="4"/>
      </c>
      <c r="AY18" s="180">
        <f t="shared" si="4"/>
      </c>
      <c r="AZ18" s="180">
        <f t="shared" si="4"/>
      </c>
      <c r="BA18" s="180">
        <f t="shared" si="4"/>
      </c>
      <c r="BB18" s="181">
        <f t="shared" si="4"/>
      </c>
      <c r="BC18" s="23"/>
      <c r="BD18" s="24"/>
      <c r="BE18" s="173"/>
      <c r="BF18" s="22"/>
      <c r="BG18" s="22"/>
      <c r="BH18" s="22"/>
    </row>
    <row r="19" spans="1:60" s="8" customFormat="1" ht="13.5" customHeight="1">
      <c r="A19" s="43" t="s">
        <v>113</v>
      </c>
      <c r="B19" s="125" t="s">
        <v>80</v>
      </c>
      <c r="C19" s="126" t="s">
        <v>262</v>
      </c>
      <c r="D19" s="120">
        <f>IF('F14'!$C$2="x",1,0)</f>
        <v>0</v>
      </c>
      <c r="E19" s="120">
        <f>IF('F14'!$C$3="x",1,0)</f>
        <v>0</v>
      </c>
      <c r="F19" s="120">
        <f>IF('F14'!C$4="x",1,0)</f>
        <v>0</v>
      </c>
      <c r="G19" s="120">
        <f>IF('F14'!C$5="x",1,0)</f>
        <v>0</v>
      </c>
      <c r="H19" s="120">
        <f>IF('F14'!C6="x",1,0)</f>
        <v>0</v>
      </c>
      <c r="I19" s="120">
        <f>IF('F14'!C7="x",1,0)</f>
        <v>0</v>
      </c>
      <c r="J19" s="127"/>
      <c r="K19" s="127"/>
      <c r="L19" s="127"/>
      <c r="M19" s="127"/>
      <c r="N19" s="127"/>
      <c r="O19" s="127"/>
      <c r="P19" s="127"/>
      <c r="Q19" s="127"/>
      <c r="R19" s="121">
        <v>2.41</v>
      </c>
      <c r="S19" s="121">
        <v>2.14</v>
      </c>
      <c r="T19" s="121">
        <v>1.86</v>
      </c>
      <c r="U19" s="121">
        <v>1.48</v>
      </c>
      <c r="V19" s="121">
        <v>1.35</v>
      </c>
      <c r="W19" s="121">
        <v>1.7</v>
      </c>
      <c r="X19" s="127"/>
      <c r="Y19" s="127"/>
      <c r="Z19" s="127"/>
      <c r="AA19" s="127"/>
      <c r="AB19" s="127"/>
      <c r="AC19" s="127"/>
      <c r="AD19" s="127"/>
      <c r="AE19" s="127"/>
      <c r="AF19" s="130">
        <f t="shared" si="3"/>
        <v>10.94</v>
      </c>
      <c r="AG19" s="129">
        <f>SUMPRODUCT(D19:I19,R19:W19)*100/AF19</f>
        <v>0</v>
      </c>
      <c r="AH19" s="184"/>
      <c r="AI19" s="187">
        <f t="shared" si="4"/>
      </c>
      <c r="AJ19" s="180">
        <f t="shared" si="4"/>
      </c>
      <c r="AK19" s="180">
        <f t="shared" si="4"/>
      </c>
      <c r="AL19" s="180">
        <f t="shared" si="4"/>
      </c>
      <c r="AM19" s="180">
        <f t="shared" si="4"/>
      </c>
      <c r="AN19" s="180">
        <f t="shared" si="4"/>
      </c>
      <c r="AO19" s="180">
        <f t="shared" si="4"/>
      </c>
      <c r="AP19" s="180">
        <f t="shared" si="4"/>
      </c>
      <c r="AQ19" s="180">
        <f t="shared" si="4"/>
      </c>
      <c r="AR19" s="180">
        <f t="shared" si="4"/>
      </c>
      <c r="AS19" s="180">
        <f t="shared" si="4"/>
      </c>
      <c r="AT19" s="180">
        <f t="shared" si="4"/>
      </c>
      <c r="AU19" s="180">
        <f t="shared" si="4"/>
      </c>
      <c r="AV19" s="180">
        <f t="shared" si="4"/>
      </c>
      <c r="AW19" s="180">
        <f t="shared" si="4"/>
      </c>
      <c r="AX19" s="180">
        <f t="shared" si="4"/>
      </c>
      <c r="AY19" s="180">
        <f t="shared" si="4"/>
      </c>
      <c r="AZ19" s="180">
        <f t="shared" si="4"/>
      </c>
      <c r="BA19" s="180">
        <f t="shared" si="4"/>
      </c>
      <c r="BB19" s="181">
        <f t="shared" si="4"/>
      </c>
      <c r="BC19" s="142"/>
      <c r="BD19" s="9"/>
      <c r="BE19" s="172"/>
      <c r="BF19" s="22"/>
      <c r="BG19" s="22"/>
      <c r="BH19" s="22"/>
    </row>
    <row r="20" spans="1:60" s="5" customFormat="1" ht="19.5">
      <c r="A20" s="44"/>
      <c r="B20" s="123" t="s">
        <v>263</v>
      </c>
      <c r="C20" s="15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7">
        <f>AF21</f>
        <v>9.55</v>
      </c>
      <c r="AG20" s="124">
        <f>AVERAGE(AG21:AG21)</f>
        <v>0</v>
      </c>
      <c r="AH20" s="185"/>
      <c r="AI20" s="187">
        <f t="shared" si="4"/>
      </c>
      <c r="AJ20" s="180">
        <f t="shared" si="4"/>
      </c>
      <c r="AK20" s="180">
        <f t="shared" si="4"/>
      </c>
      <c r="AL20" s="180">
        <f t="shared" si="4"/>
      </c>
      <c r="AM20" s="180">
        <f t="shared" si="4"/>
      </c>
      <c r="AN20" s="180">
        <f t="shared" si="4"/>
      </c>
      <c r="AO20" s="180">
        <f t="shared" si="4"/>
      </c>
      <c r="AP20" s="180">
        <f t="shared" si="4"/>
      </c>
      <c r="AQ20" s="180">
        <f t="shared" si="4"/>
      </c>
      <c r="AR20" s="180">
        <f t="shared" si="4"/>
      </c>
      <c r="AS20" s="180">
        <f t="shared" si="4"/>
      </c>
      <c r="AT20" s="180">
        <f t="shared" si="4"/>
      </c>
      <c r="AU20" s="180">
        <f t="shared" si="4"/>
      </c>
      <c r="AV20" s="180">
        <f t="shared" si="4"/>
      </c>
      <c r="AW20" s="180">
        <f t="shared" si="4"/>
      </c>
      <c r="AX20" s="180">
        <f t="shared" si="4"/>
      </c>
      <c r="AY20" s="180">
        <f t="shared" si="4"/>
      </c>
      <c r="AZ20" s="180">
        <f t="shared" si="4"/>
      </c>
      <c r="BA20" s="180">
        <f t="shared" si="4"/>
      </c>
      <c r="BB20" s="181">
        <f t="shared" si="4"/>
      </c>
      <c r="BC20" s="145" t="s">
        <v>129</v>
      </c>
      <c r="BD20" s="11"/>
      <c r="BE20" s="174"/>
      <c r="BF20" s="12"/>
      <c r="BG20" s="12"/>
      <c r="BH20" s="12"/>
    </row>
    <row r="21" spans="1:60" s="5" customFormat="1" ht="13.5" customHeight="1">
      <c r="A21" s="44" t="s">
        <v>114</v>
      </c>
      <c r="B21" s="125" t="s">
        <v>121</v>
      </c>
      <c r="C21" s="126" t="s">
        <v>262</v>
      </c>
      <c r="D21" s="120">
        <f>IF('F15'!$C$2="x",1,0)</f>
        <v>0</v>
      </c>
      <c r="E21" s="120">
        <f>IF('F15'!C$3="x",1,0)</f>
        <v>0</v>
      </c>
      <c r="F21" s="120">
        <f>IF('F15'!C$4="x",1,0)</f>
        <v>0</v>
      </c>
      <c r="G21" s="120">
        <f>IF('F15'!C5="x",1,0)</f>
        <v>0</v>
      </c>
      <c r="H21" s="120">
        <f>IF('F15'!C6="x",1,0)</f>
        <v>0</v>
      </c>
      <c r="I21" s="120">
        <f>IF('F15'!C7="x",1,0)</f>
        <v>0</v>
      </c>
      <c r="J21" s="120">
        <f>IF('F15'!C8="x",1,0)</f>
        <v>0</v>
      </c>
      <c r="K21" s="127"/>
      <c r="L21" s="127"/>
      <c r="M21" s="127"/>
      <c r="N21" s="127"/>
      <c r="O21" s="127"/>
      <c r="P21" s="127"/>
      <c r="Q21" s="127"/>
      <c r="R21" s="121">
        <v>1.62</v>
      </c>
      <c r="S21" s="121">
        <v>1.38</v>
      </c>
      <c r="T21" s="121">
        <v>1.59</v>
      </c>
      <c r="U21" s="121">
        <v>1.31</v>
      </c>
      <c r="V21" s="121">
        <v>1.41</v>
      </c>
      <c r="W21" s="121">
        <v>1.52</v>
      </c>
      <c r="X21" s="121">
        <v>0.72</v>
      </c>
      <c r="Y21" s="127"/>
      <c r="Z21" s="127"/>
      <c r="AA21" s="127"/>
      <c r="AB21" s="127"/>
      <c r="AC21" s="127"/>
      <c r="AD21" s="127"/>
      <c r="AE21" s="127"/>
      <c r="AF21" s="130">
        <f>SUM(R21:AE21)</f>
        <v>9.55</v>
      </c>
      <c r="AG21" s="129">
        <f>SUMPRODUCT(D21:J21,R21:X21)*100/AF21</f>
        <v>0</v>
      </c>
      <c r="AH21" s="185"/>
      <c r="AI21" s="187">
        <f t="shared" si="4"/>
      </c>
      <c r="AJ21" s="180">
        <f t="shared" si="4"/>
      </c>
      <c r="AK21" s="180">
        <f t="shared" si="4"/>
      </c>
      <c r="AL21" s="180">
        <f t="shared" si="4"/>
      </c>
      <c r="AM21" s="180">
        <f t="shared" si="4"/>
      </c>
      <c r="AN21" s="180">
        <f t="shared" si="4"/>
      </c>
      <c r="AO21" s="180">
        <f t="shared" si="4"/>
      </c>
      <c r="AP21" s="180">
        <f t="shared" si="4"/>
      </c>
      <c r="AQ21" s="180">
        <f t="shared" si="4"/>
      </c>
      <c r="AR21" s="180">
        <f t="shared" si="4"/>
      </c>
      <c r="AS21" s="180">
        <f t="shared" si="4"/>
      </c>
      <c r="AT21" s="180">
        <f t="shared" si="4"/>
      </c>
      <c r="AU21" s="180">
        <f t="shared" si="4"/>
      </c>
      <c r="AV21" s="180">
        <f t="shared" si="4"/>
      </c>
      <c r="AW21" s="180">
        <f t="shared" si="4"/>
      </c>
      <c r="AX21" s="180">
        <f t="shared" si="4"/>
      </c>
      <c r="AY21" s="180">
        <f t="shared" si="4"/>
      </c>
      <c r="AZ21" s="180">
        <f t="shared" si="4"/>
      </c>
      <c r="BA21" s="180">
        <f t="shared" si="4"/>
      </c>
      <c r="BB21" s="181">
        <f t="shared" si="4"/>
      </c>
      <c r="BC21" s="144"/>
      <c r="BD21" s="11"/>
      <c r="BE21" s="174"/>
      <c r="BF21" s="12"/>
      <c r="BG21" s="12"/>
      <c r="BH21" s="12"/>
    </row>
    <row r="22" spans="1:60" s="5" customFormat="1" ht="18.75" customHeight="1">
      <c r="A22" s="44"/>
      <c r="B22" s="167" t="s">
        <v>69</v>
      </c>
      <c r="C22" s="16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7">
        <f>AF37+AF35+AF33+AF31+AF29+AF27+AF23</f>
        <v>290.2</v>
      </c>
      <c r="AG22" s="132">
        <f>AVERAGE(AG23,AG26,AG28,AG30,AG32,AG34,AG36)</f>
        <v>0</v>
      </c>
      <c r="AH22" s="185"/>
      <c r="AI22" s="187">
        <f aca="true" t="shared" si="5" ref="AI22:BB22">IF(AI$1&lt;=$AG22,0,"")</f>
      </c>
      <c r="AJ22" s="180">
        <f t="shared" si="5"/>
      </c>
      <c r="AK22" s="180">
        <f t="shared" si="5"/>
      </c>
      <c r="AL22" s="180">
        <f t="shared" si="5"/>
      </c>
      <c r="AM22" s="180">
        <f t="shared" si="5"/>
      </c>
      <c r="AN22" s="180">
        <f t="shared" si="5"/>
      </c>
      <c r="AO22" s="180">
        <f t="shared" si="5"/>
      </c>
      <c r="AP22" s="180">
        <f t="shared" si="5"/>
      </c>
      <c r="AQ22" s="180">
        <f t="shared" si="5"/>
      </c>
      <c r="AR22" s="180">
        <f t="shared" si="5"/>
      </c>
      <c r="AS22" s="180">
        <f t="shared" si="5"/>
      </c>
      <c r="AT22" s="180">
        <f t="shared" si="5"/>
      </c>
      <c r="AU22" s="180">
        <f t="shared" si="5"/>
      </c>
      <c r="AV22" s="180">
        <f t="shared" si="5"/>
      </c>
      <c r="AW22" s="180">
        <f t="shared" si="5"/>
      </c>
      <c r="AX22" s="180">
        <f t="shared" si="5"/>
      </c>
      <c r="AY22" s="180">
        <f t="shared" si="5"/>
      </c>
      <c r="AZ22" s="180">
        <f t="shared" si="5"/>
      </c>
      <c r="BA22" s="180">
        <f t="shared" si="5"/>
      </c>
      <c r="BB22" s="181">
        <f t="shared" si="5"/>
      </c>
      <c r="BC22" s="144"/>
      <c r="BD22" s="11"/>
      <c r="BE22" s="174"/>
      <c r="BF22" s="12"/>
      <c r="BG22" s="12"/>
      <c r="BH22" s="12"/>
    </row>
    <row r="23" spans="1:60" s="5" customFormat="1" ht="25.5">
      <c r="A23" s="44"/>
      <c r="B23" s="123" t="s">
        <v>267</v>
      </c>
      <c r="C23" s="15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7">
        <f>AF25*2</f>
        <v>52.79999999999999</v>
      </c>
      <c r="AG23" s="124">
        <f>AVERAGE(AG24:AG25)</f>
        <v>0</v>
      </c>
      <c r="AH23" s="185"/>
      <c r="AI23" s="187">
        <f t="shared" si="4"/>
      </c>
      <c r="AJ23" s="180">
        <f t="shared" si="4"/>
      </c>
      <c r="AK23" s="180">
        <f t="shared" si="4"/>
      </c>
      <c r="AL23" s="180">
        <f t="shared" si="4"/>
      </c>
      <c r="AM23" s="180">
        <f t="shared" si="4"/>
      </c>
      <c r="AN23" s="180">
        <f t="shared" si="4"/>
      </c>
      <c r="AO23" s="180">
        <f t="shared" si="4"/>
      </c>
      <c r="AP23" s="180">
        <f t="shared" si="4"/>
      </c>
      <c r="AQ23" s="180">
        <f t="shared" si="4"/>
      </c>
      <c r="AR23" s="180">
        <f t="shared" si="4"/>
      </c>
      <c r="AS23" s="180">
        <f t="shared" si="4"/>
      </c>
      <c r="AT23" s="180">
        <f t="shared" si="4"/>
      </c>
      <c r="AU23" s="180">
        <f t="shared" si="4"/>
      </c>
      <c r="AV23" s="180">
        <f t="shared" si="4"/>
      </c>
      <c r="AW23" s="180">
        <f t="shared" si="4"/>
      </c>
      <c r="AX23" s="180">
        <f>IF(AX$1&lt;=$AG23,0,"")</f>
      </c>
      <c r="AY23" s="180">
        <f>IF(AY$1&lt;=$AG23,0,"")</f>
      </c>
      <c r="AZ23" s="180">
        <f>IF(AZ$1&lt;=$AG23,0,"")</f>
      </c>
      <c r="BA23" s="180">
        <f>IF(BA$1&lt;=$AG23,0,"")</f>
      </c>
      <c r="BB23" s="181">
        <f>IF(BB$1&lt;=$AG23,0,"")</f>
      </c>
      <c r="BC23" s="146"/>
      <c r="BD23" s="41"/>
      <c r="BE23" s="59"/>
      <c r="BF23" s="12"/>
      <c r="BG23" s="12"/>
      <c r="BH23" s="12"/>
    </row>
    <row r="24" spans="1:60" s="5" customFormat="1" ht="13.5" customHeight="1">
      <c r="A24" s="44" t="s">
        <v>115</v>
      </c>
      <c r="B24" s="125" t="s">
        <v>264</v>
      </c>
      <c r="C24" s="126" t="s">
        <v>259</v>
      </c>
      <c r="D24" s="120">
        <f>'F16'!$C$2</f>
        <v>0</v>
      </c>
      <c r="E24" s="120">
        <f>'F16'!C3</f>
        <v>0</v>
      </c>
      <c r="F24" s="120">
        <f>'F16'!$C$4</f>
        <v>0</v>
      </c>
      <c r="G24" s="120">
        <f>'F16'!$C$5</f>
        <v>0</v>
      </c>
      <c r="H24" s="120">
        <f>'F16'!$C$6</f>
        <v>0</v>
      </c>
      <c r="I24" s="120">
        <f>'F16'!$C$7</f>
        <v>0</v>
      </c>
      <c r="J24" s="120">
        <f>'F16'!$C$8</f>
        <v>0</v>
      </c>
      <c r="K24" s="120">
        <f>'F16'!$C$9</f>
        <v>0</v>
      </c>
      <c r="L24" s="120">
        <f>'F16'!$C$10</f>
        <v>0</v>
      </c>
      <c r="M24" s="120">
        <f>'F16'!$C$11</f>
        <v>0</v>
      </c>
      <c r="N24" s="127"/>
      <c r="O24" s="127"/>
      <c r="P24" s="127"/>
      <c r="Q24" s="127"/>
      <c r="R24" s="121">
        <v>2</v>
      </c>
      <c r="S24" s="121">
        <v>3</v>
      </c>
      <c r="T24" s="121">
        <v>2</v>
      </c>
      <c r="U24" s="121">
        <v>2</v>
      </c>
      <c r="V24" s="121">
        <v>2</v>
      </c>
      <c r="W24" s="121">
        <v>1</v>
      </c>
      <c r="X24" s="121">
        <v>3</v>
      </c>
      <c r="Y24" s="121">
        <v>3</v>
      </c>
      <c r="Z24" s="121">
        <v>1</v>
      </c>
      <c r="AA24" s="121">
        <v>1</v>
      </c>
      <c r="AB24" s="127"/>
      <c r="AC24" s="127"/>
      <c r="AD24" s="127"/>
      <c r="AE24" s="127"/>
      <c r="AF24" s="128">
        <f>IF(SUM(D24:M24)&gt;0,(ABS(D24-R24)+ABS(E24-S24)+ABS(F24-T24)+ABS(G24-U24)+ABS(H24-V24)+ABS(I24-W24)+ABS(J24-X24)+ABS(K24-Y24)+ABS(L24-Z24)+ABS(M24-AA24))/0.2,100)</f>
        <v>100</v>
      </c>
      <c r="AG24" s="129">
        <f>IF(ISNUMBER(AF24),100-AF24,0)</f>
        <v>0</v>
      </c>
      <c r="AH24" s="185"/>
      <c r="AI24" s="187">
        <f aca="true" t="shared" si="6" ref="AI24:BB33">IF(AI$1&lt;=$AG24,0,"")</f>
      </c>
      <c r="AJ24" s="180">
        <f t="shared" si="6"/>
      </c>
      <c r="AK24" s="180">
        <f t="shared" si="6"/>
      </c>
      <c r="AL24" s="180">
        <f t="shared" si="6"/>
      </c>
      <c r="AM24" s="180">
        <f t="shared" si="6"/>
      </c>
      <c r="AN24" s="180">
        <f t="shared" si="6"/>
      </c>
      <c r="AO24" s="180">
        <f t="shared" si="6"/>
      </c>
      <c r="AP24" s="180">
        <f t="shared" si="6"/>
      </c>
      <c r="AQ24" s="180">
        <f t="shared" si="6"/>
      </c>
      <c r="AR24" s="180">
        <f t="shared" si="6"/>
      </c>
      <c r="AS24" s="180">
        <f t="shared" si="6"/>
      </c>
      <c r="AT24" s="180">
        <f t="shared" si="6"/>
      </c>
      <c r="AU24" s="180">
        <f t="shared" si="6"/>
      </c>
      <c r="AV24" s="180">
        <f t="shared" si="6"/>
      </c>
      <c r="AW24" s="180">
        <f t="shared" si="6"/>
      </c>
      <c r="AX24" s="180">
        <f t="shared" si="6"/>
      </c>
      <c r="AY24" s="180">
        <f t="shared" si="6"/>
      </c>
      <c r="AZ24" s="180">
        <f t="shared" si="6"/>
      </c>
      <c r="BA24" s="180">
        <f t="shared" si="6"/>
      </c>
      <c r="BB24" s="181">
        <f t="shared" si="6"/>
      </c>
      <c r="BC24" s="146"/>
      <c r="BD24" s="41"/>
      <c r="BE24" s="59"/>
      <c r="BF24" s="12"/>
      <c r="BG24" s="12"/>
      <c r="BH24" s="12"/>
    </row>
    <row r="25" spans="1:60" s="5" customFormat="1" ht="13.5" customHeight="1">
      <c r="A25" s="44" t="s">
        <v>116</v>
      </c>
      <c r="B25" s="125" t="s">
        <v>265</v>
      </c>
      <c r="C25" s="126" t="s">
        <v>262</v>
      </c>
      <c r="D25" s="120">
        <f>IF('F17'!$C$2="x",1,0)</f>
        <v>0</v>
      </c>
      <c r="E25" s="120">
        <f>IF('F17'!$C$3="x",1,0)</f>
        <v>0</v>
      </c>
      <c r="F25" s="120">
        <f>IF('F17'!C$4="x",1,0)</f>
        <v>0</v>
      </c>
      <c r="G25" s="120">
        <f>IF('F17'!C5="x",1,0)</f>
        <v>0</v>
      </c>
      <c r="H25" s="120">
        <f>IF('F17'!C6="x",1,0)</f>
        <v>0</v>
      </c>
      <c r="I25" s="120">
        <f>IF('F17'!C7="x",1,0)</f>
        <v>0</v>
      </c>
      <c r="J25" s="120">
        <f>IF('F17'!C8="x",1,0)</f>
        <v>0</v>
      </c>
      <c r="K25" s="120">
        <f>IF('F17'!C9="x",1,0)</f>
        <v>0</v>
      </c>
      <c r="L25" s="120">
        <f>IF('F17'!C10="x",1,0)</f>
        <v>0</v>
      </c>
      <c r="M25" s="120">
        <f>IF('F17'!C11="x",1,0)</f>
        <v>0</v>
      </c>
      <c r="N25" s="120">
        <f>IF('F17'!C12="x",1,0)</f>
        <v>0</v>
      </c>
      <c r="O25" s="120">
        <f>IF('F17'!C13="x",1,0)</f>
        <v>0</v>
      </c>
      <c r="P25" s="120">
        <f>IF('F17'!C14="x",1,0)</f>
        <v>0</v>
      </c>
      <c r="Q25" s="127"/>
      <c r="R25" s="121">
        <v>2.79</v>
      </c>
      <c r="S25" s="121">
        <v>2.41</v>
      </c>
      <c r="T25" s="121">
        <v>2.28</v>
      </c>
      <c r="U25" s="121">
        <v>2.66</v>
      </c>
      <c r="V25" s="121">
        <v>1.93</v>
      </c>
      <c r="W25" s="121">
        <v>2.28</v>
      </c>
      <c r="X25" s="121">
        <v>1.83</v>
      </c>
      <c r="Y25" s="121">
        <v>1.72</v>
      </c>
      <c r="Z25" s="121">
        <v>2.31</v>
      </c>
      <c r="AA25" s="121">
        <v>2.31</v>
      </c>
      <c r="AB25" s="121">
        <v>1.46</v>
      </c>
      <c r="AC25" s="121">
        <v>0.7</v>
      </c>
      <c r="AD25" s="121">
        <v>1.72</v>
      </c>
      <c r="AE25" s="127"/>
      <c r="AF25" s="130">
        <f>SUM(R25:AD25)</f>
        <v>26.399999999999995</v>
      </c>
      <c r="AG25" s="133">
        <f>SUMPRODUCT(D25:P25,R25:AD25)*100/AF25</f>
        <v>0</v>
      </c>
      <c r="AH25" s="185"/>
      <c r="AI25" s="187">
        <f t="shared" si="6"/>
      </c>
      <c r="AJ25" s="180">
        <f t="shared" si="6"/>
      </c>
      <c r="AK25" s="180">
        <f t="shared" si="6"/>
      </c>
      <c r="AL25" s="180">
        <f t="shared" si="6"/>
      </c>
      <c r="AM25" s="180">
        <f t="shared" si="6"/>
      </c>
      <c r="AN25" s="180">
        <f t="shared" si="6"/>
      </c>
      <c r="AO25" s="180">
        <f t="shared" si="6"/>
      </c>
      <c r="AP25" s="180">
        <f t="shared" si="6"/>
      </c>
      <c r="AQ25" s="180">
        <f t="shared" si="6"/>
      </c>
      <c r="AR25" s="180">
        <f t="shared" si="6"/>
      </c>
      <c r="AS25" s="180">
        <f t="shared" si="6"/>
      </c>
      <c r="AT25" s="180">
        <f t="shared" si="6"/>
      </c>
      <c r="AU25" s="180">
        <f t="shared" si="6"/>
      </c>
      <c r="AV25" s="180">
        <f t="shared" si="6"/>
      </c>
      <c r="AW25" s="180">
        <f t="shared" si="6"/>
      </c>
      <c r="AX25" s="180">
        <f t="shared" si="6"/>
      </c>
      <c r="AY25" s="180">
        <f t="shared" si="6"/>
      </c>
      <c r="AZ25" s="180">
        <f t="shared" si="6"/>
      </c>
      <c r="BA25" s="180">
        <f t="shared" si="6"/>
      </c>
      <c r="BB25" s="181">
        <f t="shared" si="6"/>
      </c>
      <c r="BC25" s="146"/>
      <c r="BD25" s="41"/>
      <c r="BE25" s="59"/>
      <c r="BF25" s="12"/>
      <c r="BG25" s="12"/>
      <c r="BH25" s="12"/>
    </row>
    <row r="26" spans="1:60" s="5" customFormat="1" ht="24.75">
      <c r="A26" s="44"/>
      <c r="B26" s="123" t="s">
        <v>89</v>
      </c>
      <c r="C26" s="15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7"/>
      <c r="AG26" s="124">
        <f>AVERAGE(AG27:AG27)</f>
        <v>0</v>
      </c>
      <c r="AH26" s="185"/>
      <c r="AI26" s="187">
        <f t="shared" si="6"/>
      </c>
      <c r="AJ26" s="180">
        <f t="shared" si="6"/>
      </c>
      <c r="AK26" s="180">
        <f t="shared" si="6"/>
      </c>
      <c r="AL26" s="180">
        <f t="shared" si="6"/>
      </c>
      <c r="AM26" s="180">
        <f t="shared" si="6"/>
      </c>
      <c r="AN26" s="180">
        <f t="shared" si="6"/>
      </c>
      <c r="AO26" s="180">
        <f t="shared" si="6"/>
      </c>
      <c r="AP26" s="180">
        <f t="shared" si="6"/>
      </c>
      <c r="AQ26" s="180">
        <f t="shared" si="6"/>
      </c>
      <c r="AR26" s="180">
        <f t="shared" si="6"/>
      </c>
      <c r="AS26" s="180">
        <f t="shared" si="6"/>
      </c>
      <c r="AT26" s="180">
        <f t="shared" si="6"/>
      </c>
      <c r="AU26" s="180">
        <f t="shared" si="6"/>
      </c>
      <c r="AV26" s="180">
        <f t="shared" si="6"/>
      </c>
      <c r="AW26" s="180">
        <f t="shared" si="6"/>
      </c>
      <c r="AX26" s="180">
        <f t="shared" si="6"/>
      </c>
      <c r="AY26" s="180">
        <f t="shared" si="6"/>
      </c>
      <c r="AZ26" s="180">
        <f t="shared" si="6"/>
      </c>
      <c r="BA26" s="180">
        <f t="shared" si="6"/>
      </c>
      <c r="BB26" s="181">
        <f t="shared" si="6"/>
      </c>
      <c r="BC26" s="146"/>
      <c r="BD26" s="41"/>
      <c r="BE26" s="59"/>
      <c r="BF26" s="12"/>
      <c r="BG26" s="12"/>
      <c r="BH26" s="12"/>
    </row>
    <row r="27" spans="1:60" s="5" customFormat="1" ht="13.5" customHeight="1">
      <c r="A27" s="44" t="s">
        <v>64</v>
      </c>
      <c r="B27" s="125" t="s">
        <v>205</v>
      </c>
      <c r="C27" s="126" t="s">
        <v>259</v>
      </c>
      <c r="D27" s="120">
        <f>'F18'!$C$2</f>
        <v>0</v>
      </c>
      <c r="E27" s="120">
        <f>'F18'!$C$3</f>
        <v>0</v>
      </c>
      <c r="F27" s="120">
        <f>'F18'!$C$4</f>
        <v>0</v>
      </c>
      <c r="G27" s="120">
        <f>'F18'!$C$5</f>
        <v>0</v>
      </c>
      <c r="H27" s="120">
        <f>'F18'!$C$6</f>
        <v>0</v>
      </c>
      <c r="I27" s="127"/>
      <c r="J27" s="127"/>
      <c r="K27" s="127"/>
      <c r="L27" s="127"/>
      <c r="M27" s="127"/>
      <c r="N27" s="127"/>
      <c r="O27" s="127"/>
      <c r="P27" s="127"/>
      <c r="Q27" s="127"/>
      <c r="R27" s="121">
        <v>2</v>
      </c>
      <c r="S27" s="121">
        <v>1</v>
      </c>
      <c r="T27" s="121">
        <v>3</v>
      </c>
      <c r="U27" s="121">
        <v>3</v>
      </c>
      <c r="V27" s="121">
        <v>1</v>
      </c>
      <c r="W27" s="127"/>
      <c r="X27" s="127"/>
      <c r="Y27" s="127"/>
      <c r="Z27" s="127"/>
      <c r="AA27" s="127"/>
      <c r="AB27" s="127"/>
      <c r="AC27" s="127"/>
      <c r="AD27" s="127"/>
      <c r="AE27" s="127"/>
      <c r="AF27" s="128">
        <f>IF(SUM(D27:M27)&gt;0,(ABS(D27-R27)+ABS(E27-S27)+ABS(F27-T27)+ABS(G27-U27)+ABS(H27-V27))/0.2,100)</f>
        <v>100</v>
      </c>
      <c r="AG27" s="129">
        <f>IF(ISNUMBER(AF27),100-AF27,0)</f>
        <v>0</v>
      </c>
      <c r="AH27" s="185"/>
      <c r="AI27" s="187">
        <f t="shared" si="6"/>
      </c>
      <c r="AJ27" s="180">
        <f t="shared" si="6"/>
      </c>
      <c r="AK27" s="180">
        <f t="shared" si="6"/>
      </c>
      <c r="AL27" s="180">
        <f t="shared" si="6"/>
      </c>
      <c r="AM27" s="180">
        <f t="shared" si="6"/>
      </c>
      <c r="AN27" s="180">
        <f t="shared" si="6"/>
      </c>
      <c r="AO27" s="180">
        <f t="shared" si="6"/>
      </c>
      <c r="AP27" s="180">
        <f t="shared" si="6"/>
      </c>
      <c r="AQ27" s="180">
        <f t="shared" si="6"/>
      </c>
      <c r="AR27" s="180">
        <f t="shared" si="6"/>
      </c>
      <c r="AS27" s="180">
        <f t="shared" si="6"/>
      </c>
      <c r="AT27" s="180">
        <f t="shared" si="6"/>
      </c>
      <c r="AU27" s="180">
        <f t="shared" si="6"/>
      </c>
      <c r="AV27" s="180">
        <f t="shared" si="6"/>
      </c>
      <c r="AW27" s="180">
        <f t="shared" si="6"/>
      </c>
      <c r="AX27" s="180">
        <f t="shared" si="6"/>
      </c>
      <c r="AY27" s="180">
        <f t="shared" si="6"/>
      </c>
      <c r="AZ27" s="180">
        <f t="shared" si="6"/>
      </c>
      <c r="BA27" s="180">
        <f t="shared" si="6"/>
      </c>
      <c r="BB27" s="181">
        <f t="shared" si="6"/>
      </c>
      <c r="BC27" s="146"/>
      <c r="BD27" s="41"/>
      <c r="BE27" s="59"/>
      <c r="BF27" s="12"/>
      <c r="BG27" s="12"/>
      <c r="BH27" s="12"/>
    </row>
    <row r="28" spans="2:60" s="5" customFormat="1" ht="24.75">
      <c r="B28" s="123" t="s">
        <v>90</v>
      </c>
      <c r="C28" s="15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7"/>
      <c r="AG28" s="124">
        <f>AVERAGE(AG29:AG29)</f>
        <v>0</v>
      </c>
      <c r="AH28" s="185"/>
      <c r="AI28" s="187">
        <f t="shared" si="6"/>
      </c>
      <c r="AJ28" s="180">
        <f t="shared" si="6"/>
      </c>
      <c r="AK28" s="180">
        <f t="shared" si="6"/>
      </c>
      <c r="AL28" s="180">
        <f t="shared" si="6"/>
      </c>
      <c r="AM28" s="180">
        <f t="shared" si="6"/>
      </c>
      <c r="AN28" s="180">
        <f t="shared" si="6"/>
      </c>
      <c r="AO28" s="180">
        <f t="shared" si="6"/>
      </c>
      <c r="AP28" s="180">
        <f t="shared" si="6"/>
      </c>
      <c r="AQ28" s="180">
        <f t="shared" si="6"/>
      </c>
      <c r="AR28" s="180">
        <f t="shared" si="6"/>
      </c>
      <c r="AS28" s="180">
        <f t="shared" si="6"/>
      </c>
      <c r="AT28" s="180">
        <f t="shared" si="6"/>
      </c>
      <c r="AU28" s="180">
        <f t="shared" si="6"/>
      </c>
      <c r="AV28" s="180">
        <f t="shared" si="6"/>
      </c>
      <c r="AW28" s="180">
        <f t="shared" si="6"/>
      </c>
      <c r="AX28" s="180">
        <f t="shared" si="6"/>
      </c>
      <c r="AY28" s="180">
        <f t="shared" si="6"/>
      </c>
      <c r="AZ28" s="180">
        <f t="shared" si="6"/>
      </c>
      <c r="BA28" s="180">
        <f t="shared" si="6"/>
      </c>
      <c r="BB28" s="181">
        <f t="shared" si="6"/>
      </c>
      <c r="BC28" s="146"/>
      <c r="BD28" s="41"/>
      <c r="BE28" s="59"/>
      <c r="BF28" s="12"/>
      <c r="BG28" s="12"/>
      <c r="BH28" s="12"/>
    </row>
    <row r="29" spans="1:60" s="5" customFormat="1" ht="13.5" customHeight="1">
      <c r="A29" s="44" t="s">
        <v>66</v>
      </c>
      <c r="B29" s="125" t="s">
        <v>5</v>
      </c>
      <c r="C29" s="126" t="s">
        <v>259</v>
      </c>
      <c r="D29" s="120">
        <f>'F22'!$C$2</f>
        <v>0</v>
      </c>
      <c r="E29" s="120">
        <f>'F22'!$C$3</f>
        <v>0</v>
      </c>
      <c r="F29" s="120">
        <f>'F22'!$C$4</f>
        <v>0</v>
      </c>
      <c r="G29" s="120">
        <f>'F22'!$C$5</f>
        <v>0</v>
      </c>
      <c r="H29" s="120">
        <f>'F22'!$C$6</f>
        <v>0</v>
      </c>
      <c r="I29" s="127"/>
      <c r="J29" s="127"/>
      <c r="K29" s="127"/>
      <c r="L29" s="127"/>
      <c r="M29" s="127"/>
      <c r="N29" s="127"/>
      <c r="O29" s="127"/>
      <c r="P29" s="127"/>
      <c r="Q29" s="127"/>
      <c r="R29" s="121">
        <v>2</v>
      </c>
      <c r="S29" s="121">
        <v>2</v>
      </c>
      <c r="T29" s="121">
        <v>2</v>
      </c>
      <c r="U29" s="121">
        <v>2</v>
      </c>
      <c r="V29" s="121">
        <v>2</v>
      </c>
      <c r="W29" s="127"/>
      <c r="X29" s="127"/>
      <c r="Y29" s="127"/>
      <c r="Z29" s="127"/>
      <c r="AA29" s="127"/>
      <c r="AB29" s="127"/>
      <c r="AC29" s="127"/>
      <c r="AD29" s="127"/>
      <c r="AE29" s="127"/>
      <c r="AF29" s="128">
        <f>IF(SUM(D29:M29)&gt;0,(ABS(D29-R29)+ABS(E29-S29)+ABS(F29-T29)+ABS(G29-U29)+ABS(H29-V29))/0.2,100)</f>
        <v>100</v>
      </c>
      <c r="AG29" s="129">
        <f>IF(ISNUMBER(AF29),100-AF29,0)</f>
        <v>0</v>
      </c>
      <c r="AH29" s="185"/>
      <c r="AI29" s="187">
        <f t="shared" si="6"/>
      </c>
      <c r="AJ29" s="180">
        <f t="shared" si="6"/>
      </c>
      <c r="AK29" s="180">
        <f t="shared" si="6"/>
      </c>
      <c r="AL29" s="180">
        <f t="shared" si="6"/>
      </c>
      <c r="AM29" s="180">
        <f t="shared" si="6"/>
      </c>
      <c r="AN29" s="180">
        <f t="shared" si="6"/>
      </c>
      <c r="AO29" s="180">
        <f t="shared" si="6"/>
      </c>
      <c r="AP29" s="180">
        <f t="shared" si="6"/>
      </c>
      <c r="AQ29" s="180">
        <f t="shared" si="6"/>
      </c>
      <c r="AR29" s="180">
        <f t="shared" si="6"/>
      </c>
      <c r="AS29" s="180">
        <f t="shared" si="6"/>
      </c>
      <c r="AT29" s="180">
        <f t="shared" si="6"/>
      </c>
      <c r="AU29" s="180">
        <f t="shared" si="6"/>
      </c>
      <c r="AV29" s="180">
        <f t="shared" si="6"/>
      </c>
      <c r="AW29" s="180">
        <f t="shared" si="6"/>
      </c>
      <c r="AX29" s="180">
        <f t="shared" si="6"/>
      </c>
      <c r="AY29" s="180">
        <f t="shared" si="6"/>
      </c>
      <c r="AZ29" s="180">
        <f t="shared" si="6"/>
      </c>
      <c r="BA29" s="180">
        <f t="shared" si="6"/>
      </c>
      <c r="BB29" s="181">
        <f t="shared" si="6"/>
      </c>
      <c r="BC29" s="146"/>
      <c r="BD29" s="41"/>
      <c r="BE29" s="59"/>
      <c r="BF29" s="12"/>
      <c r="BG29" s="12"/>
      <c r="BH29" s="12"/>
    </row>
    <row r="30" spans="2:60" s="5" customFormat="1" ht="24.75">
      <c r="B30" s="123" t="s">
        <v>91</v>
      </c>
      <c r="C30" s="15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7"/>
      <c r="AG30" s="124">
        <f>AVERAGE(AG31:AG31)</f>
        <v>0</v>
      </c>
      <c r="AH30" s="185"/>
      <c r="AI30" s="187">
        <f t="shared" si="6"/>
      </c>
      <c r="AJ30" s="180">
        <f t="shared" si="6"/>
      </c>
      <c r="AK30" s="180">
        <f t="shared" si="6"/>
      </c>
      <c r="AL30" s="180">
        <f t="shared" si="6"/>
      </c>
      <c r="AM30" s="180">
        <f t="shared" si="6"/>
      </c>
      <c r="AN30" s="180">
        <f t="shared" si="6"/>
      </c>
      <c r="AO30" s="180">
        <f t="shared" si="6"/>
      </c>
      <c r="AP30" s="180">
        <f t="shared" si="6"/>
      </c>
      <c r="AQ30" s="180">
        <f t="shared" si="6"/>
      </c>
      <c r="AR30" s="180">
        <f t="shared" si="6"/>
      </c>
      <c r="AS30" s="180">
        <f t="shared" si="6"/>
      </c>
      <c r="AT30" s="180">
        <f t="shared" si="6"/>
      </c>
      <c r="AU30" s="180">
        <f t="shared" si="6"/>
      </c>
      <c r="AV30" s="180">
        <f t="shared" si="6"/>
      </c>
      <c r="AW30" s="180">
        <f t="shared" si="6"/>
      </c>
      <c r="AX30" s="180">
        <f t="shared" si="6"/>
      </c>
      <c r="AY30" s="180">
        <f t="shared" si="6"/>
      </c>
      <c r="AZ30" s="180">
        <f t="shared" si="6"/>
      </c>
      <c r="BA30" s="180">
        <f t="shared" si="6"/>
      </c>
      <c r="BB30" s="181">
        <f t="shared" si="6"/>
      </c>
      <c r="BC30" s="146"/>
      <c r="BD30" s="41"/>
      <c r="BE30" s="59"/>
      <c r="BF30" s="12"/>
      <c r="BG30" s="12"/>
      <c r="BH30" s="12"/>
    </row>
    <row r="31" spans="1:60" s="5" customFormat="1" ht="13.5" customHeight="1">
      <c r="A31" s="44" t="s">
        <v>116</v>
      </c>
      <c r="B31" s="125" t="s">
        <v>268</v>
      </c>
      <c r="C31" s="126" t="s">
        <v>262</v>
      </c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159">
        <f>O25</f>
        <v>0</v>
      </c>
      <c r="P31" s="159">
        <f>P25</f>
        <v>0</v>
      </c>
      <c r="Q31" s="127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121">
        <f>AC25</f>
        <v>0.7</v>
      </c>
      <c r="AD31" s="121">
        <f>AD25</f>
        <v>1.72</v>
      </c>
      <c r="AE31" s="127"/>
      <c r="AF31" s="130">
        <f>SUM(R31:AE31)</f>
        <v>2.42</v>
      </c>
      <c r="AG31" s="129">
        <f>SUMPRODUCT(O31:P31,AC31:AD31)*100/AF31</f>
        <v>0</v>
      </c>
      <c r="AH31" s="185"/>
      <c r="AI31" s="187">
        <f t="shared" si="6"/>
      </c>
      <c r="AJ31" s="180">
        <f t="shared" si="6"/>
      </c>
      <c r="AK31" s="180">
        <f t="shared" si="6"/>
      </c>
      <c r="AL31" s="180">
        <f t="shared" si="6"/>
      </c>
      <c r="AM31" s="180">
        <f t="shared" si="6"/>
      </c>
      <c r="AN31" s="180">
        <f t="shared" si="6"/>
      </c>
      <c r="AO31" s="180">
        <f t="shared" si="6"/>
      </c>
      <c r="AP31" s="180">
        <f t="shared" si="6"/>
      </c>
      <c r="AQ31" s="180">
        <f t="shared" si="6"/>
      </c>
      <c r="AR31" s="180">
        <f t="shared" si="6"/>
      </c>
      <c r="AS31" s="180">
        <f t="shared" si="6"/>
      </c>
      <c r="AT31" s="180">
        <f t="shared" si="6"/>
      </c>
      <c r="AU31" s="180">
        <f t="shared" si="6"/>
      </c>
      <c r="AV31" s="180">
        <f t="shared" si="6"/>
      </c>
      <c r="AW31" s="180">
        <f t="shared" si="6"/>
      </c>
      <c r="AX31" s="180">
        <f t="shared" si="6"/>
      </c>
      <c r="AY31" s="180">
        <f t="shared" si="6"/>
      </c>
      <c r="AZ31" s="180">
        <f t="shared" si="6"/>
      </c>
      <c r="BA31" s="180">
        <f t="shared" si="6"/>
      </c>
      <c r="BB31" s="181">
        <f t="shared" si="6"/>
      </c>
      <c r="BC31" s="146"/>
      <c r="BD31" s="41"/>
      <c r="BE31" s="59"/>
      <c r="BF31" s="12"/>
      <c r="BG31" s="12"/>
      <c r="BH31" s="12"/>
    </row>
    <row r="32" spans="1:60" s="5" customFormat="1" ht="15.75">
      <c r="A32" s="44"/>
      <c r="B32" s="123" t="s">
        <v>92</v>
      </c>
      <c r="C32" s="15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7"/>
      <c r="AG32" s="124">
        <f>AVERAGE(AG33:AG33)</f>
        <v>0</v>
      </c>
      <c r="AH32" s="185"/>
      <c r="AI32" s="8">
        <f t="shared" si="6"/>
      </c>
      <c r="AJ32" s="8">
        <f t="shared" si="6"/>
      </c>
      <c r="AK32" s="8">
        <f t="shared" si="6"/>
      </c>
      <c r="AL32" s="8">
        <f t="shared" si="6"/>
      </c>
      <c r="AM32" s="8">
        <f t="shared" si="6"/>
      </c>
      <c r="AN32" s="8">
        <f t="shared" si="6"/>
      </c>
      <c r="AO32" s="8">
        <f t="shared" si="6"/>
      </c>
      <c r="AP32" s="8">
        <f t="shared" si="6"/>
      </c>
      <c r="AQ32" s="8">
        <f t="shared" si="6"/>
      </c>
      <c r="AR32" s="8">
        <f t="shared" si="6"/>
      </c>
      <c r="AS32" s="8">
        <f t="shared" si="6"/>
      </c>
      <c r="AT32" s="8">
        <f t="shared" si="6"/>
      </c>
      <c r="AU32" s="8">
        <f t="shared" si="6"/>
      </c>
      <c r="AV32" s="8">
        <f t="shared" si="6"/>
      </c>
      <c r="AW32" s="8">
        <f t="shared" si="6"/>
      </c>
      <c r="AX32" s="8">
        <f t="shared" si="6"/>
      </c>
      <c r="AY32" s="8">
        <f t="shared" si="6"/>
      </c>
      <c r="AZ32" s="8">
        <f t="shared" si="6"/>
      </c>
      <c r="BA32" s="8">
        <f t="shared" si="6"/>
      </c>
      <c r="BB32" s="181">
        <f t="shared" si="6"/>
      </c>
      <c r="BC32" s="146"/>
      <c r="BD32" s="41"/>
      <c r="BE32" s="59"/>
      <c r="BF32" s="12"/>
      <c r="BG32" s="12"/>
      <c r="BH32" s="12"/>
    </row>
    <row r="33" spans="1:57" s="5" customFormat="1" ht="13.5" customHeight="1">
      <c r="A33" s="44" t="s">
        <v>269</v>
      </c>
      <c r="B33" s="125" t="s">
        <v>85</v>
      </c>
      <c r="C33" s="126" t="s">
        <v>262</v>
      </c>
      <c r="D33" s="120">
        <f>IF('F20'!$C$2="x",1,0)</f>
        <v>0</v>
      </c>
      <c r="E33" s="120">
        <f>IF('F20'!$C$3="x",1,0)</f>
        <v>0</v>
      </c>
      <c r="F33" s="120">
        <f>IF('F20'!$C$4="x",1,0)</f>
        <v>0</v>
      </c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1">
        <v>2.4</v>
      </c>
      <c r="S33" s="121">
        <v>2.07</v>
      </c>
      <c r="T33" s="121">
        <v>2.72</v>
      </c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30">
        <f>SUM(R33:AE33)</f>
        <v>7.1899999999999995</v>
      </c>
      <c r="AG33" s="129">
        <f>SUMPRODUCT(D33:F33,R33:T33)*100/AF33</f>
        <v>0</v>
      </c>
      <c r="AH33" s="185"/>
      <c r="AI33" s="187">
        <f t="shared" si="6"/>
      </c>
      <c r="AJ33" s="180">
        <f t="shared" si="6"/>
      </c>
      <c r="AK33" s="180">
        <f t="shared" si="6"/>
      </c>
      <c r="AL33" s="180">
        <f t="shared" si="6"/>
      </c>
      <c r="AM33" s="180">
        <f t="shared" si="6"/>
      </c>
      <c r="AN33" s="180">
        <f t="shared" si="6"/>
      </c>
      <c r="AO33" s="180">
        <f t="shared" si="6"/>
      </c>
      <c r="AP33" s="180">
        <f t="shared" si="6"/>
      </c>
      <c r="AQ33" s="180">
        <f t="shared" si="6"/>
      </c>
      <c r="AR33" s="180">
        <f t="shared" si="6"/>
      </c>
      <c r="AS33" s="180">
        <f t="shared" si="6"/>
      </c>
      <c r="AT33" s="180">
        <f t="shared" si="6"/>
      </c>
      <c r="AU33" s="180">
        <f t="shared" si="6"/>
      </c>
      <c r="AV33" s="180">
        <f t="shared" si="6"/>
      </c>
      <c r="AW33" s="180">
        <f t="shared" si="6"/>
      </c>
      <c r="AX33" s="180">
        <f>IF(AX$1&lt;=$AG33,0,"")</f>
      </c>
      <c r="AY33" s="180">
        <f>IF(AY$1&lt;=$AG33,0,"")</f>
      </c>
      <c r="AZ33" s="180">
        <f>IF(AZ$1&lt;=$AG33,0,"")</f>
      </c>
      <c r="BA33" s="180">
        <f>IF(BA$1&lt;=$AG33,0,"")</f>
      </c>
      <c r="BB33" s="181">
        <f>IF(BB$1&lt;=$AG33,0,"")</f>
      </c>
      <c r="BC33" s="146"/>
      <c r="BD33" s="41"/>
      <c r="BE33" s="59"/>
    </row>
    <row r="34" spans="2:57" s="5" customFormat="1" ht="24.75">
      <c r="B34" s="123" t="s">
        <v>93</v>
      </c>
      <c r="C34" s="15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7"/>
      <c r="AG34" s="124">
        <f>AVERAGE(AG35:AG35)</f>
        <v>0</v>
      </c>
      <c r="AH34" s="185"/>
      <c r="AI34" s="187">
        <f aca="true" t="shared" si="7" ref="AI34:BB42">IF(AI$1&lt;=$AG34,0,"")</f>
      </c>
      <c r="AJ34" s="180">
        <f t="shared" si="7"/>
      </c>
      <c r="AK34" s="180">
        <f t="shared" si="7"/>
      </c>
      <c r="AL34" s="180">
        <f t="shared" si="7"/>
      </c>
      <c r="AM34" s="180">
        <f t="shared" si="7"/>
      </c>
      <c r="AN34" s="180">
        <f t="shared" si="7"/>
      </c>
      <c r="AO34" s="180">
        <f t="shared" si="7"/>
      </c>
      <c r="AP34" s="180">
        <f t="shared" si="7"/>
      </c>
      <c r="AQ34" s="180">
        <f t="shared" si="7"/>
      </c>
      <c r="AR34" s="180">
        <f t="shared" si="7"/>
      </c>
      <c r="AS34" s="180">
        <f t="shared" si="7"/>
      </c>
      <c r="AT34" s="180">
        <f t="shared" si="7"/>
      </c>
      <c r="AU34" s="180">
        <f t="shared" si="7"/>
      </c>
      <c r="AV34" s="180">
        <f t="shared" si="7"/>
      </c>
      <c r="AW34" s="180">
        <f t="shared" si="7"/>
      </c>
      <c r="AX34" s="180">
        <f t="shared" si="7"/>
      </c>
      <c r="AY34" s="180">
        <f t="shared" si="7"/>
      </c>
      <c r="AZ34" s="180">
        <f t="shared" si="7"/>
      </c>
      <c r="BA34" s="180">
        <f t="shared" si="7"/>
      </c>
      <c r="BB34" s="181">
        <f t="shared" si="7"/>
      </c>
      <c r="BC34" s="146"/>
      <c r="BD34" s="41"/>
      <c r="BE34" s="59"/>
    </row>
    <row r="35" spans="1:57" s="5" customFormat="1" ht="13.5" customHeight="1">
      <c r="A35" s="44" t="s">
        <v>270</v>
      </c>
      <c r="B35" s="125" t="s">
        <v>122</v>
      </c>
      <c r="C35" s="126" t="s">
        <v>262</v>
      </c>
      <c r="D35" s="120">
        <f>IF('F21'!$C$2="x",1,0)</f>
        <v>0</v>
      </c>
      <c r="E35" s="120">
        <f>IF('F21'!$C$3="x",1,0)</f>
        <v>0</v>
      </c>
      <c r="F35" s="120">
        <f>IF('F21'!$C$4="x",1,0)</f>
        <v>0</v>
      </c>
      <c r="G35" s="120">
        <f>IF('F21'!$C$5="x",1,0)</f>
        <v>0</v>
      </c>
      <c r="H35" s="120">
        <f>IF('F21'!$C$6="x",1,0)</f>
        <v>0</v>
      </c>
      <c r="I35" s="120">
        <f>IF('F21'!$C$7="x",1,0)</f>
        <v>0</v>
      </c>
      <c r="J35" s="120">
        <f>IF('F21'!$C$8="x",1,0)</f>
        <v>0</v>
      </c>
      <c r="K35" s="120">
        <f>IF('F21'!$C$9="x",1,0)</f>
        <v>0</v>
      </c>
      <c r="L35" s="127"/>
      <c r="M35" s="127"/>
      <c r="N35" s="127"/>
      <c r="O35" s="127"/>
      <c r="P35" s="127"/>
      <c r="Q35" s="127"/>
      <c r="R35" s="121">
        <v>2.67</v>
      </c>
      <c r="S35" s="121">
        <v>1.86</v>
      </c>
      <c r="T35" s="121">
        <v>2</v>
      </c>
      <c r="U35" s="121">
        <v>1.72</v>
      </c>
      <c r="V35" s="121">
        <v>1.86</v>
      </c>
      <c r="W35" s="121">
        <v>1.83</v>
      </c>
      <c r="X35" s="121">
        <v>0.97</v>
      </c>
      <c r="Y35" s="121">
        <v>0.69</v>
      </c>
      <c r="Z35" s="127"/>
      <c r="AA35" s="127"/>
      <c r="AB35" s="127"/>
      <c r="AC35" s="127"/>
      <c r="AD35" s="127"/>
      <c r="AE35" s="127"/>
      <c r="AF35" s="130">
        <f>SUM(R35:AE35)</f>
        <v>13.6</v>
      </c>
      <c r="AG35" s="129">
        <f>SUMPRODUCT(D35:K35,R35:Y35)*100/AF35</f>
        <v>0</v>
      </c>
      <c r="AH35" s="185"/>
      <c r="AI35" s="187">
        <f t="shared" si="7"/>
      </c>
      <c r="AJ35" s="180">
        <f t="shared" si="7"/>
      </c>
      <c r="AK35" s="180">
        <f t="shared" si="7"/>
      </c>
      <c r="AL35" s="180">
        <f t="shared" si="7"/>
      </c>
      <c r="AM35" s="180">
        <f t="shared" si="7"/>
      </c>
      <c r="AN35" s="180">
        <f t="shared" si="7"/>
      </c>
      <c r="AO35" s="180">
        <f t="shared" si="7"/>
      </c>
      <c r="AP35" s="180">
        <f t="shared" si="7"/>
      </c>
      <c r="AQ35" s="180">
        <f t="shared" si="7"/>
      </c>
      <c r="AR35" s="180">
        <f t="shared" si="7"/>
      </c>
      <c r="AS35" s="180">
        <f t="shared" si="7"/>
      </c>
      <c r="AT35" s="180">
        <f t="shared" si="7"/>
      </c>
      <c r="AU35" s="180">
        <f t="shared" si="7"/>
      </c>
      <c r="AV35" s="180">
        <f t="shared" si="7"/>
      </c>
      <c r="AW35" s="180">
        <f t="shared" si="7"/>
      </c>
      <c r="AX35" s="180">
        <f t="shared" si="7"/>
      </c>
      <c r="AY35" s="180">
        <f t="shared" si="7"/>
      </c>
      <c r="AZ35" s="180">
        <f t="shared" si="7"/>
      </c>
      <c r="BA35" s="180">
        <f t="shared" si="7"/>
      </c>
      <c r="BB35" s="181">
        <f t="shared" si="7"/>
      </c>
      <c r="BC35" s="146"/>
      <c r="BD35" s="41"/>
      <c r="BE35" s="59"/>
    </row>
    <row r="36" spans="2:57" s="5" customFormat="1" ht="24.75">
      <c r="B36" s="123" t="s">
        <v>318</v>
      </c>
      <c r="C36" s="15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7"/>
      <c r="AG36" s="124">
        <f>AVERAGE(AG37:AG37)</f>
        <v>0</v>
      </c>
      <c r="AH36" s="185"/>
      <c r="AI36" s="187">
        <f t="shared" si="7"/>
      </c>
      <c r="AJ36" s="180">
        <f t="shared" si="7"/>
      </c>
      <c r="AK36" s="180">
        <f t="shared" si="7"/>
      </c>
      <c r="AL36" s="180">
        <f t="shared" si="7"/>
      </c>
      <c r="AM36" s="180">
        <f t="shared" si="7"/>
      </c>
      <c r="AN36" s="180">
        <f t="shared" si="7"/>
      </c>
      <c r="AO36" s="180">
        <f t="shared" si="7"/>
      </c>
      <c r="AP36" s="180">
        <f t="shared" si="7"/>
      </c>
      <c r="AQ36" s="180">
        <f t="shared" si="7"/>
      </c>
      <c r="AR36" s="180">
        <f t="shared" si="7"/>
      </c>
      <c r="AS36" s="180">
        <f t="shared" si="7"/>
      </c>
      <c r="AT36" s="180">
        <f t="shared" si="7"/>
      </c>
      <c r="AU36" s="180">
        <f t="shared" si="7"/>
      </c>
      <c r="AV36" s="180">
        <f t="shared" si="7"/>
      </c>
      <c r="AW36" s="180">
        <f t="shared" si="7"/>
      </c>
      <c r="AX36" s="180">
        <f t="shared" si="7"/>
      </c>
      <c r="AY36" s="180">
        <f t="shared" si="7"/>
      </c>
      <c r="AZ36" s="180">
        <f t="shared" si="7"/>
      </c>
      <c r="BA36" s="180">
        <f t="shared" si="7"/>
      </c>
      <c r="BB36" s="181">
        <f t="shared" si="7"/>
      </c>
      <c r="BC36" s="146"/>
      <c r="BD36" s="41"/>
      <c r="BE36" s="59"/>
    </row>
    <row r="37" spans="1:57" s="5" customFormat="1" ht="13.5" customHeight="1">
      <c r="A37" s="44" t="s">
        <v>67</v>
      </c>
      <c r="B37" s="125" t="s">
        <v>271</v>
      </c>
      <c r="C37" s="126" t="s">
        <v>262</v>
      </c>
      <c r="D37" s="120">
        <f>IF('F23'!$C$2="x",1,0)</f>
        <v>0</v>
      </c>
      <c r="E37" s="120">
        <f>IF('F23'!$C$3="x",1,0)</f>
        <v>0</v>
      </c>
      <c r="F37" s="120">
        <f>IF('F23'!$C$4="x",1,0)</f>
        <v>0</v>
      </c>
      <c r="G37" s="120">
        <f>IF('F23'!C$5="x",1,0)</f>
        <v>0</v>
      </c>
      <c r="H37" s="120">
        <f>IF('F23'!$C$6="x",1,0)</f>
        <v>0</v>
      </c>
      <c r="I37" s="120">
        <f>IF('F23'!C$7="x",1,0)</f>
        <v>0</v>
      </c>
      <c r="J37" s="120">
        <f>IF('F23'!$C$8="x",1,0)</f>
        <v>0</v>
      </c>
      <c r="K37" s="136"/>
      <c r="L37" s="127"/>
      <c r="M37" s="127"/>
      <c r="N37" s="127"/>
      <c r="O37" s="127"/>
      <c r="P37" s="127"/>
      <c r="Q37" s="127"/>
      <c r="R37" s="121">
        <v>2.55</v>
      </c>
      <c r="S37" s="121">
        <v>2.79</v>
      </c>
      <c r="T37" s="121">
        <v>2.38</v>
      </c>
      <c r="U37" s="121">
        <v>2.2</v>
      </c>
      <c r="V37" s="121">
        <v>1.41</v>
      </c>
      <c r="W37" s="121">
        <v>1.55</v>
      </c>
      <c r="X37" s="121">
        <v>1.31</v>
      </c>
      <c r="Y37" s="136"/>
      <c r="Z37" s="127"/>
      <c r="AA37" s="127"/>
      <c r="AB37" s="127"/>
      <c r="AC37" s="127"/>
      <c r="AD37" s="127"/>
      <c r="AE37" s="127"/>
      <c r="AF37" s="130">
        <f>SUM(R37:AE37)</f>
        <v>14.190000000000001</v>
      </c>
      <c r="AG37" s="129">
        <f>SUMPRODUCT(D37:J37,R37:X37)*100/AF37</f>
        <v>0</v>
      </c>
      <c r="AH37" s="185"/>
      <c r="AI37" s="187">
        <f t="shared" si="7"/>
      </c>
      <c r="AJ37" s="180">
        <f t="shared" si="7"/>
      </c>
      <c r="AK37" s="180">
        <f t="shared" si="7"/>
      </c>
      <c r="AL37" s="180">
        <f t="shared" si="7"/>
      </c>
      <c r="AM37" s="180">
        <f t="shared" si="7"/>
      </c>
      <c r="AN37" s="180">
        <f t="shared" si="7"/>
      </c>
      <c r="AO37" s="180">
        <f t="shared" si="7"/>
      </c>
      <c r="AP37" s="180">
        <f t="shared" si="7"/>
      </c>
      <c r="AQ37" s="180">
        <f t="shared" si="7"/>
      </c>
      <c r="AR37" s="180">
        <f t="shared" si="7"/>
      </c>
      <c r="AS37" s="180">
        <f t="shared" si="7"/>
      </c>
      <c r="AT37" s="180">
        <f t="shared" si="7"/>
      </c>
      <c r="AU37" s="180">
        <f t="shared" si="7"/>
      </c>
      <c r="AV37" s="180">
        <f t="shared" si="7"/>
      </c>
      <c r="AW37" s="180">
        <f t="shared" si="7"/>
      </c>
      <c r="AX37" s="180">
        <f t="shared" si="7"/>
      </c>
      <c r="AY37" s="180">
        <f t="shared" si="7"/>
      </c>
      <c r="AZ37" s="180">
        <f t="shared" si="7"/>
      </c>
      <c r="BA37" s="180">
        <f t="shared" si="7"/>
      </c>
      <c r="BB37" s="181">
        <f t="shared" si="7"/>
      </c>
      <c r="BC37" s="146"/>
      <c r="BD37" s="41"/>
      <c r="BE37" s="59"/>
    </row>
    <row r="38" spans="2:57" s="5" customFormat="1" ht="18.75" customHeight="1">
      <c r="B38" s="167" t="s">
        <v>70</v>
      </c>
      <c r="C38" s="16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5">
        <f>SUM(AF40:AF44)</f>
        <v>23.92</v>
      </c>
      <c r="AG38" s="132">
        <f>(AF44*AG43+AF42*AG41+AF40*AG39)/AF38</f>
        <v>0</v>
      </c>
      <c r="AH38" s="185"/>
      <c r="AI38" s="187">
        <f aca="true" t="shared" si="8" ref="AI38:BB38">IF(AI$1&lt;=$AG38,0,"")</f>
      </c>
      <c r="AJ38" s="180">
        <f t="shared" si="8"/>
      </c>
      <c r="AK38" s="180">
        <f t="shared" si="8"/>
      </c>
      <c r="AL38" s="180">
        <f t="shared" si="8"/>
      </c>
      <c r="AM38" s="180">
        <f t="shared" si="8"/>
      </c>
      <c r="AN38" s="180">
        <f t="shared" si="8"/>
      </c>
      <c r="AO38" s="180">
        <f t="shared" si="8"/>
      </c>
      <c r="AP38" s="180">
        <f t="shared" si="8"/>
      </c>
      <c r="AQ38" s="180">
        <f t="shared" si="8"/>
      </c>
      <c r="AR38" s="180">
        <f t="shared" si="8"/>
      </c>
      <c r="AS38" s="180">
        <f t="shared" si="8"/>
      </c>
      <c r="AT38" s="180">
        <f t="shared" si="8"/>
      </c>
      <c r="AU38" s="180">
        <f t="shared" si="8"/>
      </c>
      <c r="AV38" s="180">
        <f t="shared" si="8"/>
      </c>
      <c r="AW38" s="180">
        <f t="shared" si="8"/>
      </c>
      <c r="AX38" s="180">
        <f t="shared" si="8"/>
      </c>
      <c r="AY38" s="180">
        <f t="shared" si="8"/>
      </c>
      <c r="AZ38" s="180">
        <f t="shared" si="8"/>
      </c>
      <c r="BA38" s="180">
        <f t="shared" si="8"/>
      </c>
      <c r="BB38" s="181">
        <f t="shared" si="8"/>
      </c>
      <c r="BC38" s="146"/>
      <c r="BD38" s="41"/>
      <c r="BE38" s="59"/>
    </row>
    <row r="39" spans="2:57" s="5" customFormat="1" ht="15.75" customHeight="1">
      <c r="B39" s="123" t="s">
        <v>94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24">
        <f>AVERAGE(AG40:AG40)</f>
        <v>0</v>
      </c>
      <c r="AH39" s="185"/>
      <c r="AI39" s="187">
        <f t="shared" si="7"/>
      </c>
      <c r="AJ39" s="180">
        <f t="shared" si="7"/>
      </c>
      <c r="AK39" s="180">
        <f t="shared" si="7"/>
      </c>
      <c r="AL39" s="180">
        <f t="shared" si="7"/>
      </c>
      <c r="AM39" s="180">
        <f t="shared" si="7"/>
      </c>
      <c r="AN39" s="180">
        <f t="shared" si="7"/>
      </c>
      <c r="AO39" s="180">
        <f t="shared" si="7"/>
      </c>
      <c r="AP39" s="180">
        <f t="shared" si="7"/>
      </c>
      <c r="AQ39" s="180">
        <f t="shared" si="7"/>
      </c>
      <c r="AR39" s="180">
        <f t="shared" si="7"/>
      </c>
      <c r="AS39" s="180">
        <f t="shared" si="7"/>
      </c>
      <c r="AT39" s="180">
        <f t="shared" si="7"/>
      </c>
      <c r="AU39" s="180">
        <f t="shared" si="7"/>
      </c>
      <c r="AV39" s="180">
        <f t="shared" si="7"/>
      </c>
      <c r="AW39" s="180">
        <f t="shared" si="7"/>
      </c>
      <c r="AX39" s="180">
        <f t="shared" si="7"/>
      </c>
      <c r="AY39" s="180">
        <f t="shared" si="7"/>
      </c>
      <c r="AZ39" s="180">
        <f t="shared" si="7"/>
      </c>
      <c r="BA39" s="180">
        <f t="shared" si="7"/>
      </c>
      <c r="BB39" s="181">
        <f t="shared" si="7"/>
      </c>
      <c r="BC39" s="146"/>
      <c r="BD39" s="41"/>
      <c r="BE39" s="59"/>
    </row>
    <row r="40" spans="1:57" s="5" customFormat="1" ht="13.5" customHeight="1">
      <c r="A40" s="44" t="s">
        <v>272</v>
      </c>
      <c r="B40" s="125" t="s">
        <v>14</v>
      </c>
      <c r="C40" s="126" t="s">
        <v>262</v>
      </c>
      <c r="D40" s="120">
        <f>IF('F24'!$C$2="x",1,0)</f>
        <v>0</v>
      </c>
      <c r="E40" s="120">
        <f>IF('F24'!$C$3="x",1,0)</f>
        <v>0</v>
      </c>
      <c r="F40" s="120">
        <f>IF('F24'!$C$4="x",1,0)</f>
        <v>0</v>
      </c>
      <c r="G40" s="120">
        <f>IF('F24'!$C$5="x",1,0)</f>
        <v>0</v>
      </c>
      <c r="H40" s="120">
        <f>IF('F24'!$C$6="x",1,0)</f>
        <v>0</v>
      </c>
      <c r="I40" s="127"/>
      <c r="J40" s="127"/>
      <c r="K40" s="127"/>
      <c r="L40" s="127"/>
      <c r="M40" s="127"/>
      <c r="N40" s="127"/>
      <c r="O40" s="127"/>
      <c r="P40" s="127"/>
      <c r="Q40" s="127"/>
      <c r="R40" s="121">
        <v>2.31</v>
      </c>
      <c r="S40" s="121">
        <v>2.03</v>
      </c>
      <c r="T40" s="121">
        <v>2.45</v>
      </c>
      <c r="U40" s="121">
        <v>1.9</v>
      </c>
      <c r="V40" s="121">
        <v>2.1</v>
      </c>
      <c r="W40" s="127"/>
      <c r="X40" s="127"/>
      <c r="Y40" s="127"/>
      <c r="Z40" s="127"/>
      <c r="AA40" s="127"/>
      <c r="AB40" s="127"/>
      <c r="AC40" s="127"/>
      <c r="AD40" s="127"/>
      <c r="AE40" s="127"/>
      <c r="AF40" s="130">
        <f>SUM(R40:AE40)</f>
        <v>10.79</v>
      </c>
      <c r="AG40" s="129">
        <f>SUMPRODUCT(D40:H40,R40:V40)*100/AF40</f>
        <v>0</v>
      </c>
      <c r="AH40" s="185"/>
      <c r="AI40" s="187">
        <f t="shared" si="7"/>
      </c>
      <c r="AJ40" s="180">
        <f t="shared" si="7"/>
      </c>
      <c r="AK40" s="180">
        <f t="shared" si="7"/>
      </c>
      <c r="AL40" s="180">
        <f t="shared" si="7"/>
      </c>
      <c r="AM40" s="180">
        <f t="shared" si="7"/>
      </c>
      <c r="AN40" s="180">
        <f t="shared" si="7"/>
      </c>
      <c r="AO40" s="180">
        <f t="shared" si="7"/>
      </c>
      <c r="AP40" s="180">
        <f t="shared" si="7"/>
      </c>
      <c r="AQ40" s="180">
        <f t="shared" si="7"/>
      </c>
      <c r="AR40" s="180">
        <f t="shared" si="7"/>
      </c>
      <c r="AS40" s="180">
        <f t="shared" si="7"/>
      </c>
      <c r="AT40" s="180">
        <f t="shared" si="7"/>
      </c>
      <c r="AU40" s="180">
        <f t="shared" si="7"/>
      </c>
      <c r="AV40" s="180">
        <f t="shared" si="7"/>
      </c>
      <c r="AW40" s="180">
        <f t="shared" si="7"/>
      </c>
      <c r="AX40" s="180">
        <f t="shared" si="7"/>
      </c>
      <c r="AY40" s="180">
        <f t="shared" si="7"/>
      </c>
      <c r="AZ40" s="180">
        <f t="shared" si="7"/>
      </c>
      <c r="BA40" s="180">
        <f t="shared" si="7"/>
      </c>
      <c r="BB40" s="181">
        <f t="shared" si="7"/>
      </c>
      <c r="BC40" s="146"/>
      <c r="BD40" s="41"/>
      <c r="BE40" s="59"/>
    </row>
    <row r="41" spans="2:57" s="5" customFormat="1" ht="24.75">
      <c r="B41" s="123" t="s">
        <v>95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24">
        <f>AVERAGE(AG42:AG42)</f>
        <v>0</v>
      </c>
      <c r="AH41" s="185"/>
      <c r="AI41" s="187">
        <f t="shared" si="7"/>
      </c>
      <c r="AJ41" s="180">
        <f t="shared" si="7"/>
      </c>
      <c r="AK41" s="180">
        <f t="shared" si="7"/>
      </c>
      <c r="AL41" s="180">
        <f t="shared" si="7"/>
      </c>
      <c r="AM41" s="180">
        <f t="shared" si="7"/>
      </c>
      <c r="AN41" s="180">
        <f t="shared" si="7"/>
      </c>
      <c r="AO41" s="180">
        <f t="shared" si="7"/>
      </c>
      <c r="AP41" s="180">
        <f t="shared" si="7"/>
      </c>
      <c r="AQ41" s="180">
        <f t="shared" si="7"/>
      </c>
      <c r="AR41" s="180">
        <f t="shared" si="7"/>
      </c>
      <c r="AS41" s="180">
        <f t="shared" si="7"/>
      </c>
      <c r="AT41" s="180">
        <f t="shared" si="7"/>
      </c>
      <c r="AU41" s="180">
        <f t="shared" si="7"/>
      </c>
      <c r="AV41" s="180">
        <f t="shared" si="7"/>
      </c>
      <c r="AW41" s="180">
        <f t="shared" si="7"/>
      </c>
      <c r="AX41" s="180">
        <f t="shared" si="7"/>
      </c>
      <c r="AY41" s="180">
        <f t="shared" si="7"/>
      </c>
      <c r="AZ41" s="180">
        <f t="shared" si="7"/>
      </c>
      <c r="BA41" s="180">
        <f t="shared" si="7"/>
      </c>
      <c r="BB41" s="181">
        <f t="shared" si="7"/>
      </c>
      <c r="BC41" s="146"/>
      <c r="BD41" s="41"/>
      <c r="BE41" s="59"/>
    </row>
    <row r="42" spans="1:57" s="5" customFormat="1" ht="13.5" customHeight="1">
      <c r="A42" s="44" t="s">
        <v>273</v>
      </c>
      <c r="B42" s="125" t="s">
        <v>283</v>
      </c>
      <c r="C42" s="126" t="s">
        <v>262</v>
      </c>
      <c r="D42" s="120">
        <f>IF('F25'!$C$2="x",1,0)</f>
        <v>0</v>
      </c>
      <c r="E42" s="120">
        <f>IF('F25'!$C$3="x",1,0)</f>
        <v>0</v>
      </c>
      <c r="F42" s="120">
        <f>IF('F25'!$C$4="x",1,0)</f>
        <v>0</v>
      </c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1">
        <v>2.1</v>
      </c>
      <c r="S42" s="121">
        <v>2.38</v>
      </c>
      <c r="T42" s="121">
        <v>2.21</v>
      </c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30">
        <f>SUM(R42:AE42)</f>
        <v>6.69</v>
      </c>
      <c r="AG42" s="129">
        <f>SUMPRODUCT(D42:F42,R42:T42)*100/AF42</f>
        <v>0</v>
      </c>
      <c r="AH42" s="185"/>
      <c r="AI42" s="187">
        <f t="shared" si="7"/>
      </c>
      <c r="AJ42" s="180">
        <f t="shared" si="7"/>
      </c>
      <c r="AK42" s="180">
        <f t="shared" si="7"/>
      </c>
      <c r="AL42" s="180">
        <f t="shared" si="7"/>
      </c>
      <c r="AM42" s="180">
        <f t="shared" si="7"/>
      </c>
      <c r="AN42" s="180">
        <f t="shared" si="7"/>
      </c>
      <c r="AO42" s="180">
        <f t="shared" si="7"/>
      </c>
      <c r="AP42" s="180">
        <f t="shared" si="7"/>
      </c>
      <c r="AQ42" s="180">
        <f t="shared" si="7"/>
      </c>
      <c r="AR42" s="180">
        <f t="shared" si="7"/>
      </c>
      <c r="AS42" s="180">
        <f t="shared" si="7"/>
      </c>
      <c r="AT42" s="180">
        <f t="shared" si="7"/>
      </c>
      <c r="AU42" s="180">
        <f t="shared" si="7"/>
      </c>
      <c r="AV42" s="180">
        <f t="shared" si="7"/>
      </c>
      <c r="AW42" s="180">
        <f t="shared" si="7"/>
      </c>
      <c r="AX42" s="180">
        <f t="shared" si="7"/>
      </c>
      <c r="AY42" s="180">
        <f t="shared" si="7"/>
      </c>
      <c r="AZ42" s="180">
        <f t="shared" si="7"/>
      </c>
      <c r="BA42" s="180">
        <f t="shared" si="7"/>
      </c>
      <c r="BB42" s="181">
        <f t="shared" si="7"/>
      </c>
      <c r="BC42" s="146"/>
      <c r="BD42" s="41"/>
      <c r="BE42" s="59"/>
    </row>
    <row r="43" spans="2:57" s="5" customFormat="1" ht="24.75">
      <c r="B43" s="123" t="s">
        <v>96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24">
        <f>AVERAGE(AG44:AG44)</f>
        <v>0</v>
      </c>
      <c r="AH43" s="185"/>
      <c r="AI43" s="187">
        <f aca="true" t="shared" si="9" ref="AI43:BB55">IF(AI$1&lt;=$AG43,0,"")</f>
      </c>
      <c r="AJ43" s="180">
        <f t="shared" si="9"/>
      </c>
      <c r="AK43" s="180">
        <f t="shared" si="9"/>
      </c>
      <c r="AL43" s="180">
        <f t="shared" si="9"/>
      </c>
      <c r="AM43" s="180">
        <f t="shared" si="9"/>
      </c>
      <c r="AN43" s="180">
        <f t="shared" si="9"/>
      </c>
      <c r="AO43" s="180">
        <f t="shared" si="9"/>
      </c>
      <c r="AP43" s="180">
        <f t="shared" si="9"/>
      </c>
      <c r="AQ43" s="180">
        <f t="shared" si="9"/>
      </c>
      <c r="AR43" s="180">
        <f t="shared" si="9"/>
      </c>
      <c r="AS43" s="180">
        <f t="shared" si="9"/>
      </c>
      <c r="AT43" s="180">
        <f t="shared" si="9"/>
      </c>
      <c r="AU43" s="180">
        <f t="shared" si="9"/>
      </c>
      <c r="AV43" s="180">
        <f t="shared" si="9"/>
      </c>
      <c r="AW43" s="180">
        <f t="shared" si="9"/>
      </c>
      <c r="AX43" s="180">
        <f t="shared" si="9"/>
      </c>
      <c r="AY43" s="180">
        <f t="shared" si="9"/>
      </c>
      <c r="AZ43" s="180">
        <f t="shared" si="9"/>
      </c>
      <c r="BA43" s="180">
        <f t="shared" si="9"/>
      </c>
      <c r="BB43" s="181">
        <f t="shared" si="9"/>
      </c>
      <c r="BC43" s="146"/>
      <c r="BD43" s="41"/>
      <c r="BE43" s="59"/>
    </row>
    <row r="44" spans="1:57" s="5" customFormat="1" ht="13.5" customHeight="1">
      <c r="A44" s="44" t="s">
        <v>274</v>
      </c>
      <c r="B44" s="126" t="s">
        <v>50</v>
      </c>
      <c r="C44" s="126" t="s">
        <v>262</v>
      </c>
      <c r="D44" s="120">
        <f>IF('F26'!$C$2="x",1,0)</f>
        <v>0</v>
      </c>
      <c r="E44" s="120">
        <f>IF('F26'!$C$3="x",1,0)</f>
        <v>0</v>
      </c>
      <c r="F44" s="120">
        <f>IF('F26'!$C$4="x",1,0)</f>
        <v>0</v>
      </c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1">
        <v>1.44</v>
      </c>
      <c r="S44" s="121">
        <v>2.19</v>
      </c>
      <c r="T44" s="121">
        <v>2.81</v>
      </c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30">
        <f>SUM(R44:AE44)</f>
        <v>6.4399999999999995</v>
      </c>
      <c r="AG44" s="129">
        <f>SUMPRODUCT(D44:F44,R44:T44)*100/AF44</f>
        <v>0</v>
      </c>
      <c r="AH44" s="185"/>
      <c r="AI44" s="187">
        <f t="shared" si="9"/>
      </c>
      <c r="AJ44" s="180">
        <f t="shared" si="9"/>
      </c>
      <c r="AK44" s="180">
        <f t="shared" si="9"/>
      </c>
      <c r="AL44" s="180">
        <f t="shared" si="9"/>
      </c>
      <c r="AM44" s="180">
        <f t="shared" si="9"/>
      </c>
      <c r="AN44" s="180">
        <f t="shared" si="9"/>
      </c>
      <c r="AO44" s="180">
        <f t="shared" si="9"/>
      </c>
      <c r="AP44" s="180">
        <f t="shared" si="9"/>
      </c>
      <c r="AQ44" s="180">
        <f t="shared" si="9"/>
      </c>
      <c r="AR44" s="180">
        <f t="shared" si="9"/>
      </c>
      <c r="AS44" s="180">
        <f t="shared" si="9"/>
      </c>
      <c r="AT44" s="180">
        <f t="shared" si="9"/>
      </c>
      <c r="AU44" s="180">
        <f t="shared" si="9"/>
      </c>
      <c r="AV44" s="180">
        <f t="shared" si="9"/>
      </c>
      <c r="AW44" s="180">
        <f t="shared" si="9"/>
      </c>
      <c r="AX44" s="180">
        <f t="shared" si="9"/>
      </c>
      <c r="AY44" s="180">
        <f t="shared" si="9"/>
      </c>
      <c r="AZ44" s="180">
        <f t="shared" si="9"/>
      </c>
      <c r="BA44" s="180">
        <f t="shared" si="9"/>
      </c>
      <c r="BB44" s="181">
        <f t="shared" si="9"/>
      </c>
      <c r="BC44" s="146"/>
      <c r="BD44" s="41"/>
      <c r="BE44" s="59"/>
    </row>
    <row r="45" spans="2:57" s="5" customFormat="1" ht="18.75" customHeight="1">
      <c r="B45" s="167" t="s">
        <v>71</v>
      </c>
      <c r="C45" s="16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7">
        <f>AF46+AF49</f>
        <v>38.65</v>
      </c>
      <c r="AG45" s="132">
        <f>(AF49*AG49+AF46*AG46)/AF45</f>
        <v>0</v>
      </c>
      <c r="AH45" s="184"/>
      <c r="AI45" s="187">
        <f t="shared" si="9"/>
      </c>
      <c r="AJ45" s="180">
        <f t="shared" si="9"/>
      </c>
      <c r="AK45" s="180">
        <f t="shared" si="9"/>
      </c>
      <c r="AL45" s="180">
        <f t="shared" si="9"/>
      </c>
      <c r="AM45" s="180">
        <f t="shared" si="9"/>
      </c>
      <c r="AN45" s="180">
        <f t="shared" si="9"/>
      </c>
      <c r="AO45" s="180">
        <f t="shared" si="9"/>
      </c>
      <c r="AP45" s="180">
        <f t="shared" si="9"/>
      </c>
      <c r="AQ45" s="180">
        <f t="shared" si="9"/>
      </c>
      <c r="AR45" s="180">
        <f t="shared" si="9"/>
      </c>
      <c r="AS45" s="180">
        <f t="shared" si="9"/>
      </c>
      <c r="AT45" s="180">
        <f t="shared" si="9"/>
      </c>
      <c r="AU45" s="180">
        <f t="shared" si="9"/>
      </c>
      <c r="AV45" s="180">
        <f t="shared" si="9"/>
      </c>
      <c r="AW45" s="180">
        <f t="shared" si="9"/>
      </c>
      <c r="AX45" s="180">
        <f t="shared" si="9"/>
      </c>
      <c r="AY45" s="180">
        <f t="shared" si="9"/>
      </c>
      <c r="AZ45" s="180">
        <f t="shared" si="9"/>
      </c>
      <c r="BA45" s="180">
        <f t="shared" si="9"/>
      </c>
      <c r="BB45" s="181">
        <f t="shared" si="9"/>
      </c>
      <c r="BC45" s="146"/>
      <c r="BD45" s="41"/>
      <c r="BE45" s="59"/>
    </row>
    <row r="46" spans="2:57" s="5" customFormat="1" ht="24.75">
      <c r="B46" s="123" t="s">
        <v>97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24">
        <f>AF47*2</f>
        <v>20.18</v>
      </c>
      <c r="AG46" s="124">
        <f>AVERAGE(AG47:AG48)</f>
        <v>0</v>
      </c>
      <c r="AH46" s="185"/>
      <c r="AI46" s="187">
        <f t="shared" si="9"/>
      </c>
      <c r="AJ46" s="180">
        <f t="shared" si="9"/>
      </c>
      <c r="AK46" s="180">
        <f t="shared" si="9"/>
      </c>
      <c r="AL46" s="180">
        <f t="shared" si="9"/>
      </c>
      <c r="AM46" s="180">
        <f t="shared" si="9"/>
      </c>
      <c r="AN46" s="180">
        <f t="shared" si="9"/>
      </c>
      <c r="AO46" s="180">
        <f t="shared" si="9"/>
      </c>
      <c r="AP46" s="180">
        <f t="shared" si="9"/>
      </c>
      <c r="AQ46" s="180">
        <f t="shared" si="9"/>
      </c>
      <c r="AR46" s="180">
        <f t="shared" si="9"/>
      </c>
      <c r="AS46" s="180">
        <f t="shared" si="9"/>
      </c>
      <c r="AT46" s="180">
        <f t="shared" si="9"/>
      </c>
      <c r="AU46" s="180">
        <f t="shared" si="9"/>
      </c>
      <c r="AV46" s="180">
        <f t="shared" si="9"/>
      </c>
      <c r="AW46" s="180">
        <f t="shared" si="9"/>
      </c>
      <c r="AX46" s="180">
        <f t="shared" si="9"/>
      </c>
      <c r="AY46" s="180">
        <f t="shared" si="9"/>
      </c>
      <c r="AZ46" s="180">
        <f t="shared" si="9"/>
      </c>
      <c r="BA46" s="180">
        <f t="shared" si="9"/>
      </c>
      <c r="BB46" s="181">
        <f t="shared" si="9"/>
      </c>
      <c r="BC46" s="146"/>
      <c r="BD46" s="41"/>
      <c r="BE46" s="59"/>
    </row>
    <row r="47" spans="1:57" s="5" customFormat="1" ht="13.5" customHeight="1">
      <c r="A47" s="44" t="s">
        <v>102</v>
      </c>
      <c r="B47" s="125" t="s">
        <v>51</v>
      </c>
      <c r="C47" s="126" t="s">
        <v>262</v>
      </c>
      <c r="D47" s="120">
        <f>IF('F3'!C2="x",1,0)</f>
        <v>0</v>
      </c>
      <c r="E47" s="120">
        <f>IF('F3'!C$3="x",1,0)</f>
        <v>0</v>
      </c>
      <c r="F47" s="120">
        <f>IF('F3'!C4="x",1,0)</f>
        <v>0</v>
      </c>
      <c r="G47" s="120">
        <f>IF('F3'!C5="x",1,0)</f>
        <v>0</v>
      </c>
      <c r="H47" s="220"/>
      <c r="I47" s="220"/>
      <c r="J47" s="220"/>
      <c r="K47" s="127"/>
      <c r="L47" s="127"/>
      <c r="M47" s="127"/>
      <c r="N47" s="127"/>
      <c r="O47" s="127"/>
      <c r="P47" s="127"/>
      <c r="Q47" s="127"/>
      <c r="R47" s="135">
        <f>R6</f>
        <v>2.82</v>
      </c>
      <c r="S47" s="135">
        <f>S6</f>
        <v>2.31</v>
      </c>
      <c r="T47" s="135">
        <f>T6</f>
        <v>2.48</v>
      </c>
      <c r="U47" s="135">
        <f>U6</f>
        <v>2.48</v>
      </c>
      <c r="V47" s="220"/>
      <c r="W47" s="220"/>
      <c r="X47" s="220"/>
      <c r="Y47" s="127"/>
      <c r="Z47" s="127"/>
      <c r="AA47" s="127"/>
      <c r="AB47" s="127"/>
      <c r="AC47" s="127"/>
      <c r="AD47" s="127"/>
      <c r="AE47" s="127"/>
      <c r="AF47" s="130">
        <f>SUM(R47:AE47)</f>
        <v>10.09</v>
      </c>
      <c r="AG47" s="129">
        <f>SUMPRODUCT(D47:G47,R47:U47)*100/AF47</f>
        <v>0</v>
      </c>
      <c r="AH47" s="185"/>
      <c r="AI47" s="187">
        <f t="shared" si="9"/>
      </c>
      <c r="AJ47" s="180">
        <f t="shared" si="9"/>
      </c>
      <c r="AK47" s="180">
        <f t="shared" si="9"/>
      </c>
      <c r="AL47" s="180">
        <f t="shared" si="9"/>
      </c>
      <c r="AM47" s="180">
        <f t="shared" si="9"/>
      </c>
      <c r="AN47" s="180">
        <f t="shared" si="9"/>
      </c>
      <c r="AO47" s="180">
        <f t="shared" si="9"/>
      </c>
      <c r="AP47" s="180">
        <f t="shared" si="9"/>
      </c>
      <c r="AQ47" s="180">
        <f t="shared" si="9"/>
      </c>
      <c r="AR47" s="180">
        <f t="shared" si="9"/>
      </c>
      <c r="AS47" s="180">
        <f t="shared" si="9"/>
      </c>
      <c r="AT47" s="180">
        <f t="shared" si="9"/>
      </c>
      <c r="AU47" s="180">
        <f t="shared" si="9"/>
      </c>
      <c r="AV47" s="180">
        <f t="shared" si="9"/>
      </c>
      <c r="AW47" s="180">
        <f t="shared" si="9"/>
      </c>
      <c r="AX47" s="180">
        <f t="shared" si="9"/>
      </c>
      <c r="AY47" s="180">
        <f t="shared" si="9"/>
      </c>
      <c r="AZ47" s="180">
        <f t="shared" si="9"/>
      </c>
      <c r="BA47" s="180">
        <f t="shared" si="9"/>
      </c>
      <c r="BB47" s="181">
        <f t="shared" si="9"/>
      </c>
      <c r="BC47" s="146"/>
      <c r="BD47" s="41"/>
      <c r="BE47" s="59"/>
    </row>
    <row r="48" spans="1:57" s="5" customFormat="1" ht="13.5" customHeight="1">
      <c r="A48" s="44" t="s">
        <v>65</v>
      </c>
      <c r="B48" s="126" t="s">
        <v>119</v>
      </c>
      <c r="C48" s="126" t="s">
        <v>259</v>
      </c>
      <c r="D48" s="120">
        <f>'F19'!$C$2</f>
        <v>0</v>
      </c>
      <c r="E48" s="120">
        <f>'F19'!$C$3</f>
        <v>0</v>
      </c>
      <c r="F48" s="120">
        <f>'F19'!$C$4</f>
        <v>0</v>
      </c>
      <c r="G48" s="120">
        <f>'F19'!$C$5</f>
        <v>0</v>
      </c>
      <c r="H48" s="120">
        <f>'F19'!$C$6</f>
        <v>0</v>
      </c>
      <c r="I48" s="120">
        <f>'F19'!$C$7</f>
        <v>0</v>
      </c>
      <c r="J48" s="120">
        <f>'F19'!$C$8</f>
        <v>0</v>
      </c>
      <c r="K48" s="120">
        <f>'F19'!$C$9</f>
        <v>0</v>
      </c>
      <c r="L48" s="120">
        <f>'F19'!$C$10</f>
        <v>0</v>
      </c>
      <c r="M48" s="127"/>
      <c r="N48" s="127"/>
      <c r="O48" s="127"/>
      <c r="P48" s="127"/>
      <c r="Q48" s="127"/>
      <c r="R48" s="121">
        <v>0</v>
      </c>
      <c r="S48" s="121">
        <v>2</v>
      </c>
      <c r="T48" s="121">
        <v>1</v>
      </c>
      <c r="U48" s="121">
        <v>2</v>
      </c>
      <c r="V48" s="121">
        <v>2</v>
      </c>
      <c r="W48" s="121">
        <v>3</v>
      </c>
      <c r="X48" s="121">
        <v>3</v>
      </c>
      <c r="Y48" s="121">
        <v>2</v>
      </c>
      <c r="Z48" s="121">
        <v>3</v>
      </c>
      <c r="AA48" s="127"/>
      <c r="AB48" s="127"/>
      <c r="AC48" s="127"/>
      <c r="AD48" s="127"/>
      <c r="AE48" s="127"/>
      <c r="AF48" s="128">
        <f>IF(SUM(D48:M48)&gt;0,(ABS(D48-R48)+ABS(E48-S48)+ABS(F48-T48)+ABS(G48-U48)+ABS(H48-V48)+ABS(I48-W48)+ABS(J48-X48)+ABS(K48-Y48)+ABS(L48-Z48))/0.18,100)</f>
        <v>100</v>
      </c>
      <c r="AG48" s="129">
        <f>IF(ISNUMBER(AF48),100-AF48,0)</f>
        <v>0</v>
      </c>
      <c r="AH48" s="185"/>
      <c r="AI48" s="187">
        <f t="shared" si="9"/>
      </c>
      <c r="AJ48" s="180">
        <f t="shared" si="9"/>
      </c>
      <c r="AK48" s="180">
        <f t="shared" si="9"/>
      </c>
      <c r="AL48" s="180">
        <f t="shared" si="9"/>
      </c>
      <c r="AM48" s="180">
        <f t="shared" si="9"/>
      </c>
      <c r="AN48" s="180">
        <f t="shared" si="9"/>
      </c>
      <c r="AO48" s="180">
        <f t="shared" si="9"/>
      </c>
      <c r="AP48" s="180">
        <f t="shared" si="9"/>
      </c>
      <c r="AQ48" s="180">
        <f t="shared" si="9"/>
      </c>
      <c r="AR48" s="180">
        <f t="shared" si="9"/>
      </c>
      <c r="AS48" s="180">
        <f t="shared" si="9"/>
      </c>
      <c r="AT48" s="180">
        <f t="shared" si="9"/>
      </c>
      <c r="AU48" s="180">
        <f t="shared" si="9"/>
      </c>
      <c r="AV48" s="180">
        <f t="shared" si="9"/>
      </c>
      <c r="AW48" s="180">
        <f t="shared" si="9"/>
      </c>
      <c r="AX48" s="180">
        <f t="shared" si="9"/>
      </c>
      <c r="AY48" s="180">
        <f t="shared" si="9"/>
      </c>
      <c r="AZ48" s="180">
        <f t="shared" si="9"/>
      </c>
      <c r="BA48" s="180">
        <f t="shared" si="9"/>
      </c>
      <c r="BB48" s="181">
        <f t="shared" si="9"/>
      </c>
      <c r="BC48" s="146"/>
      <c r="BD48" s="41"/>
      <c r="BE48" s="59"/>
    </row>
    <row r="49" spans="2:57" s="5" customFormat="1" ht="24.75">
      <c r="B49" s="123" t="s">
        <v>98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24">
        <f>SUM(AF50:AF51)</f>
        <v>18.47</v>
      </c>
      <c r="AG49" s="124">
        <f>(AF51*AG51+AF50*AG50)/AF49</f>
        <v>0</v>
      </c>
      <c r="AH49" s="185"/>
      <c r="AI49" s="187">
        <f t="shared" si="9"/>
      </c>
      <c r="AJ49" s="180">
        <f t="shared" si="9"/>
      </c>
      <c r="AK49" s="180">
        <f t="shared" si="9"/>
      </c>
      <c r="AL49" s="180">
        <f t="shared" si="9"/>
      </c>
      <c r="AM49" s="180">
        <f t="shared" si="9"/>
      </c>
      <c r="AN49" s="180">
        <f t="shared" si="9"/>
      </c>
      <c r="AO49" s="180">
        <f t="shared" si="9"/>
      </c>
      <c r="AP49" s="180">
        <f t="shared" si="9"/>
      </c>
      <c r="AQ49" s="180">
        <f t="shared" si="9"/>
      </c>
      <c r="AR49" s="180">
        <f t="shared" si="9"/>
      </c>
      <c r="AS49" s="180">
        <f t="shared" si="9"/>
      </c>
      <c r="AT49" s="180">
        <f t="shared" si="9"/>
      </c>
      <c r="AU49" s="180">
        <f t="shared" si="9"/>
      </c>
      <c r="AV49" s="180">
        <f t="shared" si="9"/>
      </c>
      <c r="AW49" s="180">
        <f t="shared" si="9"/>
      </c>
      <c r="AX49" s="180">
        <f t="shared" si="9"/>
      </c>
      <c r="AY49" s="180">
        <f t="shared" si="9"/>
      </c>
      <c r="AZ49" s="180">
        <f t="shared" si="9"/>
      </c>
      <c r="BA49" s="180">
        <f t="shared" si="9"/>
      </c>
      <c r="BB49" s="181">
        <f t="shared" si="9"/>
      </c>
      <c r="BC49" s="146"/>
      <c r="BD49" s="41"/>
      <c r="BE49" s="59"/>
    </row>
    <row r="50" spans="1:57" s="5" customFormat="1" ht="12">
      <c r="A50" s="44" t="s">
        <v>102</v>
      </c>
      <c r="B50" s="125" t="s">
        <v>51</v>
      </c>
      <c r="C50" s="126" t="s">
        <v>262</v>
      </c>
      <c r="D50" s="221"/>
      <c r="E50" s="221"/>
      <c r="F50" s="221"/>
      <c r="G50" s="221"/>
      <c r="H50" s="120">
        <f>IF('F3'!C6="x",1,0)</f>
        <v>0</v>
      </c>
      <c r="I50" s="120">
        <f>IF('F3'!C7="x",1,0)</f>
        <v>0</v>
      </c>
      <c r="J50" s="120">
        <f>IF('F3'!C8="x",1,0)</f>
        <v>0</v>
      </c>
      <c r="K50" s="139"/>
      <c r="L50" s="139"/>
      <c r="M50" s="139"/>
      <c r="N50" s="139"/>
      <c r="O50" s="139"/>
      <c r="P50" s="139"/>
      <c r="Q50" s="139"/>
      <c r="R50" s="221"/>
      <c r="S50" s="221"/>
      <c r="T50" s="221"/>
      <c r="U50" s="221"/>
      <c r="V50" s="135">
        <f>V6</f>
        <v>2.59</v>
      </c>
      <c r="W50" s="135">
        <f>W6</f>
        <v>2.86</v>
      </c>
      <c r="X50" s="135">
        <f>X6</f>
        <v>2</v>
      </c>
      <c r="Y50" s="139"/>
      <c r="Z50" s="139"/>
      <c r="AA50" s="139"/>
      <c r="AB50" s="139"/>
      <c r="AC50" s="139"/>
      <c r="AD50" s="139"/>
      <c r="AE50" s="139"/>
      <c r="AF50" s="130">
        <f>SUM(R50:AE50)</f>
        <v>7.449999999999999</v>
      </c>
      <c r="AG50" s="129">
        <f>SUMPRODUCT(H50:J50,V50:X50)*100/AF50</f>
        <v>0</v>
      </c>
      <c r="AH50" s="185"/>
      <c r="AI50" s="187">
        <f t="shared" si="9"/>
      </c>
      <c r="AJ50" s="180">
        <f t="shared" si="9"/>
      </c>
      <c r="AK50" s="180">
        <f t="shared" si="9"/>
      </c>
      <c r="AL50" s="180">
        <f t="shared" si="9"/>
      </c>
      <c r="AM50" s="180">
        <f t="shared" si="9"/>
      </c>
      <c r="AN50" s="180">
        <f t="shared" si="9"/>
      </c>
      <c r="AO50" s="180">
        <f t="shared" si="9"/>
      </c>
      <c r="AP50" s="180">
        <f t="shared" si="9"/>
      </c>
      <c r="AQ50" s="180">
        <f t="shared" si="9"/>
      </c>
      <c r="AR50" s="180">
        <f t="shared" si="9"/>
      </c>
      <c r="AS50" s="180">
        <f t="shared" si="9"/>
      </c>
      <c r="AT50" s="180">
        <f t="shared" si="9"/>
      </c>
      <c r="AU50" s="180">
        <f t="shared" si="9"/>
      </c>
      <c r="AV50" s="180">
        <f t="shared" si="9"/>
      </c>
      <c r="AW50" s="180">
        <f t="shared" si="9"/>
      </c>
      <c r="AX50" s="180">
        <f t="shared" si="9"/>
      </c>
      <c r="AY50" s="180">
        <f t="shared" si="9"/>
      </c>
      <c r="AZ50" s="180">
        <f t="shared" si="9"/>
      </c>
      <c r="BA50" s="180">
        <f t="shared" si="9"/>
      </c>
      <c r="BB50" s="181">
        <f t="shared" si="9"/>
      </c>
      <c r="BC50" s="146"/>
      <c r="BD50" s="41"/>
      <c r="BE50" s="59"/>
    </row>
    <row r="51" spans="1:57" s="5" customFormat="1" ht="13.5" customHeight="1">
      <c r="A51" s="44" t="s">
        <v>117</v>
      </c>
      <c r="B51" s="125" t="s">
        <v>22</v>
      </c>
      <c r="C51" s="126" t="s">
        <v>262</v>
      </c>
      <c r="D51" s="120">
        <f>IF('F27'!$C$2="x",1,0)</f>
        <v>0</v>
      </c>
      <c r="E51" s="120">
        <f>IF('F27'!$C$3="x",1,0)</f>
        <v>0</v>
      </c>
      <c r="F51" s="120">
        <f>IF('F27'!$C$4="x",1,0)</f>
        <v>0</v>
      </c>
      <c r="G51" s="120">
        <f>IF('F27'!$C$5="x",1,0)</f>
        <v>0</v>
      </c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1">
        <v>2.68</v>
      </c>
      <c r="S51" s="121">
        <v>2.79</v>
      </c>
      <c r="T51" s="121">
        <v>2.86</v>
      </c>
      <c r="U51" s="121">
        <v>2.69</v>
      </c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30">
        <f>SUM(R51:AE51)</f>
        <v>11.02</v>
      </c>
      <c r="AG51" s="129">
        <f>SUMPRODUCT(D51:G51,R51:U51)*100/AF51</f>
        <v>0</v>
      </c>
      <c r="AH51" s="185"/>
      <c r="AI51" s="187">
        <f t="shared" si="9"/>
      </c>
      <c r="AJ51" s="180">
        <f t="shared" si="9"/>
      </c>
      <c r="AK51" s="180">
        <f t="shared" si="9"/>
      </c>
      <c r="AL51" s="180">
        <f t="shared" si="9"/>
      </c>
      <c r="AM51" s="180">
        <f t="shared" si="9"/>
      </c>
      <c r="AN51" s="180">
        <f t="shared" si="9"/>
      </c>
      <c r="AO51" s="180">
        <f t="shared" si="9"/>
      </c>
      <c r="AP51" s="180">
        <f t="shared" si="9"/>
      </c>
      <c r="AQ51" s="180">
        <f t="shared" si="9"/>
      </c>
      <c r="AR51" s="180">
        <f t="shared" si="9"/>
      </c>
      <c r="AS51" s="180">
        <f t="shared" si="9"/>
      </c>
      <c r="AT51" s="180">
        <f t="shared" si="9"/>
      </c>
      <c r="AU51" s="180">
        <f t="shared" si="9"/>
      </c>
      <c r="AV51" s="180">
        <f t="shared" si="9"/>
      </c>
      <c r="AW51" s="180">
        <f t="shared" si="9"/>
      </c>
      <c r="AX51" s="180">
        <f t="shared" si="9"/>
      </c>
      <c r="AY51" s="180">
        <f t="shared" si="9"/>
      </c>
      <c r="AZ51" s="180">
        <f t="shared" si="9"/>
      </c>
      <c r="BA51" s="180">
        <f t="shared" si="9"/>
      </c>
      <c r="BB51" s="181">
        <f t="shared" si="9"/>
      </c>
      <c r="BC51" s="146"/>
      <c r="BD51" s="41"/>
      <c r="BE51" s="59"/>
    </row>
    <row r="52" spans="2:57" s="5" customFormat="1" ht="33" customHeight="1">
      <c r="B52" s="167" t="s">
        <v>86</v>
      </c>
      <c r="C52" s="16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5">
        <f>AF56+AF54</f>
        <v>7.07</v>
      </c>
      <c r="AG52" s="132">
        <f>(AF56*AG56+AF54*AG54)/AF52</f>
        <v>0</v>
      </c>
      <c r="AH52" s="184"/>
      <c r="AI52" s="187">
        <f t="shared" si="9"/>
      </c>
      <c r="AJ52" s="180">
        <f t="shared" si="9"/>
      </c>
      <c r="AK52" s="180">
        <f t="shared" si="9"/>
      </c>
      <c r="AL52" s="180">
        <f t="shared" si="9"/>
      </c>
      <c r="AM52" s="180">
        <f t="shared" si="9"/>
      </c>
      <c r="AN52" s="180">
        <f t="shared" si="9"/>
      </c>
      <c r="AO52" s="180">
        <f t="shared" si="9"/>
      </c>
      <c r="AP52" s="180">
        <f t="shared" si="9"/>
      </c>
      <c r="AQ52" s="180">
        <f t="shared" si="9"/>
      </c>
      <c r="AR52" s="180">
        <f t="shared" si="9"/>
      </c>
      <c r="AS52" s="180">
        <f t="shared" si="9"/>
      </c>
      <c r="AT52" s="180">
        <f t="shared" si="9"/>
      </c>
      <c r="AU52" s="180">
        <f t="shared" si="9"/>
      </c>
      <c r="AV52" s="180">
        <f t="shared" si="9"/>
      </c>
      <c r="AW52" s="180">
        <f t="shared" si="9"/>
      </c>
      <c r="AX52" s="180">
        <f>IF(AX$1&lt;=$AG52,0,"")</f>
      </c>
      <c r="AY52" s="180">
        <f>IF(AY$1&lt;=$AG52,0,"")</f>
      </c>
      <c r="AZ52" s="180">
        <f>IF(AZ$1&lt;=$AG52,0,"")</f>
      </c>
      <c r="BA52" s="180">
        <f>IF(BA$1&lt;=$AG52,0,"")</f>
      </c>
      <c r="BB52" s="181">
        <f>IF(BB$1&lt;=$AG52,0,"")</f>
      </c>
      <c r="BC52" s="146"/>
      <c r="BD52" s="41"/>
      <c r="BE52" s="59"/>
    </row>
    <row r="53" spans="2:83" s="5" customFormat="1" ht="24.75">
      <c r="B53" s="123" t="s">
        <v>266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24">
        <f>AVERAGE(AG54)</f>
        <v>0</v>
      </c>
      <c r="AH53" s="185"/>
      <c r="AI53" s="187">
        <f t="shared" si="9"/>
      </c>
      <c r="AJ53" s="180">
        <f t="shared" si="9"/>
      </c>
      <c r="AK53" s="180">
        <f t="shared" si="9"/>
      </c>
      <c r="AL53" s="180">
        <f t="shared" si="9"/>
      </c>
      <c r="AM53" s="180">
        <f t="shared" si="9"/>
      </c>
      <c r="AN53" s="180">
        <f t="shared" si="9"/>
      </c>
      <c r="AO53" s="180">
        <f t="shared" si="9"/>
      </c>
      <c r="AP53" s="180">
        <f t="shared" si="9"/>
      </c>
      <c r="AQ53" s="180">
        <f t="shared" si="9"/>
      </c>
      <c r="AR53" s="180">
        <f t="shared" si="9"/>
      </c>
      <c r="AS53" s="180">
        <f t="shared" si="9"/>
      </c>
      <c r="AT53" s="180">
        <f t="shared" si="9"/>
      </c>
      <c r="AU53" s="180">
        <f t="shared" si="9"/>
      </c>
      <c r="AV53" s="180">
        <f t="shared" si="9"/>
      </c>
      <c r="AW53" s="180">
        <f t="shared" si="9"/>
      </c>
      <c r="AX53" s="180">
        <f t="shared" si="9"/>
      </c>
      <c r="AY53" s="180">
        <f t="shared" si="9"/>
      </c>
      <c r="AZ53" s="180">
        <f t="shared" si="9"/>
      </c>
      <c r="BA53" s="180">
        <f t="shared" si="9"/>
      </c>
      <c r="BB53" s="181">
        <f t="shared" si="9"/>
      </c>
      <c r="BC53" s="146"/>
      <c r="BD53" s="41"/>
      <c r="BE53" s="59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</row>
    <row r="54" spans="1:83" s="5" customFormat="1" ht="13.5" customHeight="1">
      <c r="A54" s="44" t="s">
        <v>275</v>
      </c>
      <c r="B54" s="125" t="s">
        <v>52</v>
      </c>
      <c r="C54" s="126" t="s">
        <v>262</v>
      </c>
      <c r="D54" s="120">
        <f>IF('F28'!$C$2="x",1,0)</f>
        <v>0</v>
      </c>
      <c r="E54" s="120">
        <f>IF('F28'!$C$3="x",1,0)</f>
        <v>0</v>
      </c>
      <c r="F54" s="219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1">
        <v>2.41</v>
      </c>
      <c r="S54" s="121">
        <v>2.14</v>
      </c>
      <c r="T54" s="219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30">
        <f>SUM(R54:AE54)</f>
        <v>4.550000000000001</v>
      </c>
      <c r="AG54" s="129">
        <f>SUMPRODUCT(D54:E54,R54:S54)*100/AF54</f>
        <v>0</v>
      </c>
      <c r="AH54" s="185"/>
      <c r="AI54" s="187">
        <f aca="true" t="shared" si="10" ref="AI54:BB54">IF(AI$1&lt;=$AG54,0,"")</f>
      </c>
      <c r="AJ54" s="180">
        <f t="shared" si="10"/>
      </c>
      <c r="AK54" s="180">
        <f t="shared" si="10"/>
      </c>
      <c r="AL54" s="180">
        <f t="shared" si="10"/>
      </c>
      <c r="AM54" s="180">
        <f t="shared" si="10"/>
      </c>
      <c r="AN54" s="180">
        <f t="shared" si="10"/>
      </c>
      <c r="AO54" s="180">
        <f t="shared" si="10"/>
      </c>
      <c r="AP54" s="180">
        <f t="shared" si="10"/>
      </c>
      <c r="AQ54" s="180">
        <f t="shared" si="10"/>
      </c>
      <c r="AR54" s="180">
        <f t="shared" si="10"/>
      </c>
      <c r="AS54" s="180">
        <f t="shared" si="10"/>
      </c>
      <c r="AT54" s="180">
        <f t="shared" si="10"/>
      </c>
      <c r="AU54" s="180">
        <f t="shared" si="10"/>
      </c>
      <c r="AV54" s="180">
        <f t="shared" si="10"/>
      </c>
      <c r="AW54" s="180">
        <f t="shared" si="10"/>
      </c>
      <c r="AX54" s="180">
        <f t="shared" si="10"/>
      </c>
      <c r="AY54" s="180">
        <f t="shared" si="10"/>
      </c>
      <c r="AZ54" s="180">
        <f t="shared" si="10"/>
      </c>
      <c r="BA54" s="180">
        <f t="shared" si="10"/>
      </c>
      <c r="BB54" s="181">
        <f t="shared" si="10"/>
      </c>
      <c r="BC54" s="146"/>
      <c r="BD54" s="41"/>
      <c r="BE54" s="59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</row>
    <row r="55" spans="2:83" s="5" customFormat="1" ht="24.75">
      <c r="B55" s="123" t="s">
        <v>99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24">
        <f>AVERAGE(AG56)</f>
        <v>0</v>
      </c>
      <c r="AH55" s="185"/>
      <c r="AI55" s="187">
        <f t="shared" si="9"/>
      </c>
      <c r="AJ55" s="180">
        <f t="shared" si="9"/>
      </c>
      <c r="AK55" s="180">
        <f t="shared" si="9"/>
      </c>
      <c r="AL55" s="180">
        <f t="shared" si="9"/>
      </c>
      <c r="AM55" s="180">
        <f t="shared" si="9"/>
      </c>
      <c r="AN55" s="180">
        <f t="shared" si="9"/>
      </c>
      <c r="AO55" s="180">
        <f t="shared" si="9"/>
      </c>
      <c r="AP55" s="180">
        <f t="shared" si="9"/>
      </c>
      <c r="AQ55" s="180">
        <f t="shared" si="9"/>
      </c>
      <c r="AR55" s="180">
        <f t="shared" si="9"/>
      </c>
      <c r="AS55" s="180">
        <f t="shared" si="9"/>
      </c>
      <c r="AT55" s="180">
        <f t="shared" si="9"/>
      </c>
      <c r="AU55" s="180">
        <f t="shared" si="9"/>
      </c>
      <c r="AV55" s="180">
        <f t="shared" si="9"/>
      </c>
      <c r="AW55" s="180">
        <f t="shared" si="9"/>
      </c>
      <c r="AX55" s="180">
        <f t="shared" si="9"/>
      </c>
      <c r="AY55" s="180">
        <f t="shared" si="9"/>
      </c>
      <c r="AZ55" s="180">
        <f t="shared" si="9"/>
      </c>
      <c r="BA55" s="180">
        <f t="shared" si="9"/>
      </c>
      <c r="BB55" s="181">
        <f t="shared" si="9"/>
      </c>
      <c r="BC55" s="146"/>
      <c r="BD55" s="41"/>
      <c r="BE55" s="59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</row>
    <row r="56" spans="1:83" s="5" customFormat="1" ht="13.5" customHeight="1">
      <c r="A56" s="44" t="s">
        <v>275</v>
      </c>
      <c r="B56" s="125" t="s">
        <v>53</v>
      </c>
      <c r="C56" s="126" t="s">
        <v>262</v>
      </c>
      <c r="D56" s="219"/>
      <c r="E56" s="219"/>
      <c r="F56" s="120">
        <f>IF('F28'!$C$4="x",1,0)</f>
        <v>0</v>
      </c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219"/>
      <c r="S56" s="219"/>
      <c r="T56" s="121">
        <v>2.52</v>
      </c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30">
        <f>SUM(R56:AE56)</f>
        <v>2.52</v>
      </c>
      <c r="AG56" s="129">
        <f>SUMPRODUCT(D56:O56,R56:AC56)*100/AF56</f>
        <v>0</v>
      </c>
      <c r="AH56" s="186"/>
      <c r="AI56" s="187">
        <f aca="true" t="shared" si="11" ref="AI56:BB56">IF(AI$1&lt;=$AG56,0,"")</f>
      </c>
      <c r="AJ56" s="180">
        <f t="shared" si="11"/>
      </c>
      <c r="AK56" s="180">
        <f t="shared" si="11"/>
      </c>
      <c r="AL56" s="180">
        <f t="shared" si="11"/>
      </c>
      <c r="AM56" s="180">
        <f t="shared" si="11"/>
      </c>
      <c r="AN56" s="180">
        <f t="shared" si="11"/>
      </c>
      <c r="AO56" s="180">
        <f t="shared" si="11"/>
      </c>
      <c r="AP56" s="180">
        <f t="shared" si="11"/>
      </c>
      <c r="AQ56" s="180">
        <f t="shared" si="11"/>
      </c>
      <c r="AR56" s="180">
        <f t="shared" si="11"/>
      </c>
      <c r="AS56" s="180">
        <f t="shared" si="11"/>
      </c>
      <c r="AT56" s="180">
        <f t="shared" si="11"/>
      </c>
      <c r="AU56" s="180">
        <f t="shared" si="11"/>
      </c>
      <c r="AV56" s="180">
        <f t="shared" si="11"/>
      </c>
      <c r="AW56" s="180">
        <f t="shared" si="11"/>
      </c>
      <c r="AX56" s="180">
        <f t="shared" si="11"/>
      </c>
      <c r="AY56" s="180">
        <f t="shared" si="11"/>
      </c>
      <c r="AZ56" s="180">
        <f t="shared" si="11"/>
      </c>
      <c r="BA56" s="180">
        <f t="shared" si="11"/>
      </c>
      <c r="BB56" s="181">
        <f t="shared" si="11"/>
      </c>
      <c r="BC56" s="146"/>
      <c r="BD56" s="41"/>
      <c r="BE56" s="59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</row>
    <row r="57" spans="2:83" s="5" customFormat="1" ht="12">
      <c r="B57" s="194"/>
      <c r="C57" s="194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4"/>
      <c r="AG57" s="196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46"/>
      <c r="BD57" s="41"/>
      <c r="BE57" s="59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</row>
    <row r="58" spans="2:83" s="46" customFormat="1" ht="12">
      <c r="B58" s="12"/>
      <c r="C58" s="12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2"/>
      <c r="AG58" s="196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2"/>
      <c r="AT58" s="12"/>
      <c r="AU58" s="12"/>
      <c r="AV58" s="12"/>
      <c r="AW58" s="12"/>
      <c r="AX58" s="12"/>
      <c r="AY58" s="12"/>
      <c r="AZ58" s="12"/>
      <c r="BA58" s="12"/>
      <c r="BB58" s="194"/>
      <c r="BC58" s="146"/>
      <c r="BD58" s="41"/>
      <c r="BE58" s="59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</row>
    <row r="59" spans="2:83" s="5" customFormat="1" ht="17.25">
      <c r="B59" s="199" t="s">
        <v>310</v>
      </c>
      <c r="C59" s="12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2"/>
      <c r="AG59" s="198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46"/>
      <c r="BD59" s="41"/>
      <c r="BE59" s="59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</row>
    <row r="60" spans="2:83" s="8" customFormat="1" ht="18.75" customHeight="1">
      <c r="B60" s="122" t="str">
        <f aca="true" t="shared" si="12" ref="B60:AF60">B2</f>
        <v>1 Eigene Medien und ICT-Kompetenz</v>
      </c>
      <c r="C60" s="160">
        <f t="shared" si="12"/>
        <v>0</v>
      </c>
      <c r="D60" s="160">
        <f t="shared" si="12"/>
        <v>0</v>
      </c>
      <c r="E60" s="160">
        <f t="shared" si="12"/>
        <v>0</v>
      </c>
      <c r="F60" s="160">
        <f t="shared" si="12"/>
        <v>0</v>
      </c>
      <c r="G60" s="160">
        <f t="shared" si="12"/>
        <v>0</v>
      </c>
      <c r="H60" s="160">
        <f t="shared" si="12"/>
        <v>0</v>
      </c>
      <c r="I60" s="160">
        <f t="shared" si="12"/>
        <v>0</v>
      </c>
      <c r="J60" s="160">
        <f t="shared" si="12"/>
        <v>0</v>
      </c>
      <c r="K60" s="160">
        <f t="shared" si="12"/>
        <v>0</v>
      </c>
      <c r="L60" s="160">
        <f t="shared" si="12"/>
        <v>0</v>
      </c>
      <c r="M60" s="160">
        <f t="shared" si="12"/>
        <v>0</v>
      </c>
      <c r="N60" s="160">
        <f t="shared" si="12"/>
        <v>0</v>
      </c>
      <c r="O60" s="160">
        <f t="shared" si="12"/>
        <v>0</v>
      </c>
      <c r="P60" s="160">
        <f t="shared" si="12"/>
        <v>0</v>
      </c>
      <c r="Q60" s="160">
        <f t="shared" si="12"/>
        <v>0</v>
      </c>
      <c r="R60" s="160">
        <f t="shared" si="12"/>
        <v>0</v>
      </c>
      <c r="S60" s="160">
        <f t="shared" si="12"/>
        <v>0</v>
      </c>
      <c r="T60" s="160">
        <f t="shared" si="12"/>
        <v>0</v>
      </c>
      <c r="U60" s="160">
        <f t="shared" si="12"/>
        <v>0</v>
      </c>
      <c r="V60" s="160">
        <f t="shared" si="12"/>
        <v>0</v>
      </c>
      <c r="W60" s="160">
        <f t="shared" si="12"/>
        <v>0</v>
      </c>
      <c r="X60" s="160">
        <f t="shared" si="12"/>
        <v>0</v>
      </c>
      <c r="Y60" s="160">
        <f t="shared" si="12"/>
        <v>0</v>
      </c>
      <c r="Z60" s="160">
        <f t="shared" si="12"/>
        <v>0</v>
      </c>
      <c r="AA60" s="160">
        <f t="shared" si="12"/>
        <v>0</v>
      </c>
      <c r="AB60" s="160">
        <f t="shared" si="12"/>
        <v>0</v>
      </c>
      <c r="AC60" s="160">
        <f t="shared" si="12"/>
        <v>0</v>
      </c>
      <c r="AD60" s="160">
        <f t="shared" si="12"/>
        <v>0</v>
      </c>
      <c r="AE60" s="160">
        <f t="shared" si="12"/>
        <v>0</v>
      </c>
      <c r="AF60" s="160">
        <f t="shared" si="12"/>
        <v>198.045</v>
      </c>
      <c r="AG60" s="178">
        <f>AG2</f>
        <v>0</v>
      </c>
      <c r="AH60" s="28"/>
      <c r="AI60" s="180">
        <f aca="true" t="shared" si="13" ref="AI60:BB74">IF(AI$1&lt;=$AG60,0,"")</f>
      </c>
      <c r="AJ60" s="180">
        <f t="shared" si="13"/>
      </c>
      <c r="AK60" s="180">
        <f t="shared" si="13"/>
      </c>
      <c r="AL60" s="180">
        <f t="shared" si="13"/>
      </c>
      <c r="AM60" s="180">
        <f t="shared" si="13"/>
      </c>
      <c r="AN60" s="180">
        <f t="shared" si="13"/>
      </c>
      <c r="AO60" s="180">
        <f t="shared" si="13"/>
      </c>
      <c r="AP60" s="180">
        <f t="shared" si="13"/>
      </c>
      <c r="AQ60" s="180">
        <f t="shared" si="13"/>
      </c>
      <c r="AR60" s="180">
        <f t="shared" si="13"/>
      </c>
      <c r="AS60" s="180">
        <f t="shared" si="13"/>
      </c>
      <c r="AT60" s="180">
        <f t="shared" si="13"/>
      </c>
      <c r="AU60" s="180">
        <f t="shared" si="13"/>
      </c>
      <c r="AV60" s="180">
        <f t="shared" si="13"/>
      </c>
      <c r="AW60" s="180">
        <f t="shared" si="13"/>
      </c>
      <c r="AX60" s="180">
        <f t="shared" si="13"/>
      </c>
      <c r="AY60" s="180">
        <f t="shared" si="13"/>
      </c>
      <c r="AZ60" s="180">
        <f t="shared" si="13"/>
      </c>
      <c r="BA60" s="180">
        <f t="shared" si="13"/>
      </c>
      <c r="BB60" s="181">
        <f t="shared" si="13"/>
      </c>
      <c r="BC60" s="147"/>
      <c r="BD60" s="67"/>
      <c r="BE60" s="175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</row>
    <row r="61" spans="2:83" s="8" customFormat="1" ht="9.75">
      <c r="B61" s="154" t="str">
        <f aca="true" t="shared" si="14" ref="B61:AF61">B3</f>
        <v>1.1 Funktionsweise und Wirkung von ICT- Medien verstehen</v>
      </c>
      <c r="C61" s="161">
        <f t="shared" si="14"/>
        <v>0</v>
      </c>
      <c r="D61" s="161">
        <f t="shared" si="14"/>
        <v>0</v>
      </c>
      <c r="E61" s="161">
        <f t="shared" si="14"/>
        <v>0</v>
      </c>
      <c r="F61" s="161">
        <f t="shared" si="14"/>
        <v>0</v>
      </c>
      <c r="G61" s="161">
        <f t="shared" si="14"/>
        <v>0</v>
      </c>
      <c r="H61" s="161">
        <f t="shared" si="14"/>
        <v>0</v>
      </c>
      <c r="I61" s="161">
        <f t="shared" si="14"/>
        <v>0</v>
      </c>
      <c r="J61" s="161">
        <f t="shared" si="14"/>
        <v>0</v>
      </c>
      <c r="K61" s="161">
        <f t="shared" si="14"/>
        <v>0</v>
      </c>
      <c r="L61" s="161">
        <f t="shared" si="14"/>
        <v>0</v>
      </c>
      <c r="M61" s="161">
        <f t="shared" si="14"/>
        <v>0</v>
      </c>
      <c r="N61" s="161">
        <f t="shared" si="14"/>
        <v>0</v>
      </c>
      <c r="O61" s="161">
        <f t="shared" si="14"/>
        <v>0</v>
      </c>
      <c r="P61" s="161">
        <f t="shared" si="14"/>
        <v>0</v>
      </c>
      <c r="Q61" s="161">
        <f t="shared" si="14"/>
        <v>0</v>
      </c>
      <c r="R61" s="161">
        <f t="shared" si="14"/>
        <v>0</v>
      </c>
      <c r="S61" s="161">
        <f t="shared" si="14"/>
        <v>0</v>
      </c>
      <c r="T61" s="161">
        <f t="shared" si="14"/>
        <v>0</v>
      </c>
      <c r="U61" s="161">
        <f t="shared" si="14"/>
        <v>0</v>
      </c>
      <c r="V61" s="161">
        <f t="shared" si="14"/>
        <v>0</v>
      </c>
      <c r="W61" s="161">
        <f t="shared" si="14"/>
        <v>0</v>
      </c>
      <c r="X61" s="161">
        <f t="shared" si="14"/>
        <v>0</v>
      </c>
      <c r="Y61" s="161">
        <f t="shared" si="14"/>
        <v>0</v>
      </c>
      <c r="Z61" s="161">
        <f t="shared" si="14"/>
        <v>0</v>
      </c>
      <c r="AA61" s="161">
        <f t="shared" si="14"/>
        <v>0</v>
      </c>
      <c r="AB61" s="161">
        <f t="shared" si="14"/>
        <v>0</v>
      </c>
      <c r="AC61" s="161">
        <f t="shared" si="14"/>
        <v>0</v>
      </c>
      <c r="AD61" s="161">
        <f t="shared" si="14"/>
        <v>0</v>
      </c>
      <c r="AE61" s="161">
        <f t="shared" si="14"/>
        <v>0</v>
      </c>
      <c r="AF61" s="161">
        <f t="shared" si="14"/>
        <v>57.375</v>
      </c>
      <c r="AG61" s="124">
        <f>AG3</f>
        <v>0</v>
      </c>
      <c r="AH61" s="184"/>
      <c r="AI61" s="187">
        <f t="shared" si="13"/>
      </c>
      <c r="AJ61" s="180">
        <f t="shared" si="13"/>
      </c>
      <c r="AK61" s="180">
        <f t="shared" si="13"/>
      </c>
      <c r="AL61" s="180">
        <f t="shared" si="13"/>
      </c>
      <c r="AM61" s="180">
        <f t="shared" si="13"/>
      </c>
      <c r="AN61" s="180">
        <f t="shared" si="13"/>
      </c>
      <c r="AO61" s="180">
        <f t="shared" si="13"/>
      </c>
      <c r="AP61" s="180">
        <f t="shared" si="13"/>
      </c>
      <c r="AQ61" s="180">
        <f t="shared" si="13"/>
      </c>
      <c r="AR61" s="180">
        <f t="shared" si="13"/>
      </c>
      <c r="AS61" s="180">
        <f t="shared" si="13"/>
      </c>
      <c r="AT61" s="180">
        <f t="shared" si="13"/>
      </c>
      <c r="AU61" s="180">
        <f t="shared" si="13"/>
      </c>
      <c r="AV61" s="180">
        <f t="shared" si="13"/>
      </c>
      <c r="AW61" s="180">
        <f t="shared" si="13"/>
      </c>
      <c r="AX61" s="180">
        <f t="shared" si="13"/>
      </c>
      <c r="AY61" s="180">
        <f t="shared" si="13"/>
      </c>
      <c r="AZ61" s="180">
        <f t="shared" si="13"/>
      </c>
      <c r="BA61" s="180">
        <f t="shared" si="13"/>
      </c>
      <c r="BB61" s="181">
        <f t="shared" si="13"/>
      </c>
      <c r="BC61" s="147"/>
      <c r="BD61" s="67"/>
      <c r="BE61" s="175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</row>
    <row r="62" spans="2:83" s="8" customFormat="1" ht="9.75">
      <c r="B62" s="154" t="str">
        <f aca="true" t="shared" si="15" ref="B62:AF62">B7</f>
        <v>1.2 ICT-Hardware warten</v>
      </c>
      <c r="C62" s="161">
        <f t="shared" si="15"/>
        <v>0</v>
      </c>
      <c r="D62" s="161">
        <f t="shared" si="15"/>
        <v>0</v>
      </c>
      <c r="E62" s="161">
        <f t="shared" si="15"/>
        <v>0</v>
      </c>
      <c r="F62" s="161">
        <f t="shared" si="15"/>
        <v>0</v>
      </c>
      <c r="G62" s="161">
        <f t="shared" si="15"/>
        <v>0</v>
      </c>
      <c r="H62" s="161">
        <f t="shared" si="15"/>
        <v>0</v>
      </c>
      <c r="I62" s="161">
        <f t="shared" si="15"/>
        <v>0</v>
      </c>
      <c r="J62" s="161">
        <f t="shared" si="15"/>
        <v>0</v>
      </c>
      <c r="K62" s="161">
        <f t="shared" si="15"/>
        <v>0</v>
      </c>
      <c r="L62" s="161">
        <f t="shared" si="15"/>
        <v>0</v>
      </c>
      <c r="M62" s="161">
        <f t="shared" si="15"/>
        <v>0</v>
      </c>
      <c r="N62" s="161">
        <f t="shared" si="15"/>
        <v>0</v>
      </c>
      <c r="O62" s="161">
        <f t="shared" si="15"/>
        <v>0</v>
      </c>
      <c r="P62" s="161">
        <f t="shared" si="15"/>
        <v>0</v>
      </c>
      <c r="Q62" s="161">
        <f t="shared" si="15"/>
        <v>0</v>
      </c>
      <c r="R62" s="161">
        <f t="shared" si="15"/>
        <v>0</v>
      </c>
      <c r="S62" s="161">
        <f t="shared" si="15"/>
        <v>0</v>
      </c>
      <c r="T62" s="161">
        <f t="shared" si="15"/>
        <v>0</v>
      </c>
      <c r="U62" s="161">
        <f t="shared" si="15"/>
        <v>0</v>
      </c>
      <c r="V62" s="161">
        <f t="shared" si="15"/>
        <v>0</v>
      </c>
      <c r="W62" s="161">
        <f t="shared" si="15"/>
        <v>0</v>
      </c>
      <c r="X62" s="161">
        <f t="shared" si="15"/>
        <v>0</v>
      </c>
      <c r="Y62" s="161">
        <f t="shared" si="15"/>
        <v>0</v>
      </c>
      <c r="Z62" s="161">
        <f t="shared" si="15"/>
        <v>0</v>
      </c>
      <c r="AA62" s="161">
        <f t="shared" si="15"/>
        <v>0</v>
      </c>
      <c r="AB62" s="161">
        <f t="shared" si="15"/>
        <v>0</v>
      </c>
      <c r="AC62" s="161">
        <f t="shared" si="15"/>
        <v>0</v>
      </c>
      <c r="AD62" s="161">
        <f t="shared" si="15"/>
        <v>0</v>
      </c>
      <c r="AE62" s="161">
        <f t="shared" si="15"/>
        <v>0</v>
      </c>
      <c r="AF62" s="161">
        <f t="shared" si="15"/>
        <v>27.93</v>
      </c>
      <c r="AG62" s="124">
        <f>AG7</f>
        <v>0</v>
      </c>
      <c r="AH62" s="184"/>
      <c r="AI62" s="187">
        <f t="shared" si="13"/>
      </c>
      <c r="AJ62" s="180">
        <f t="shared" si="13"/>
      </c>
      <c r="AK62" s="180">
        <f t="shared" si="13"/>
      </c>
      <c r="AL62" s="180">
        <f t="shared" si="13"/>
      </c>
      <c r="AM62" s="180">
        <f t="shared" si="13"/>
      </c>
      <c r="AN62" s="180">
        <f t="shared" si="13"/>
      </c>
      <c r="AO62" s="180">
        <f t="shared" si="13"/>
      </c>
      <c r="AP62" s="180">
        <f t="shared" si="13"/>
      </c>
      <c r="AQ62" s="180">
        <f t="shared" si="13"/>
      </c>
      <c r="AR62" s="180">
        <f t="shared" si="13"/>
      </c>
      <c r="AS62" s="180">
        <f t="shared" si="13"/>
      </c>
      <c r="AT62" s="180">
        <f t="shared" si="13"/>
      </c>
      <c r="AU62" s="180">
        <f t="shared" si="13"/>
      </c>
      <c r="AV62" s="180">
        <f t="shared" si="13"/>
      </c>
      <c r="AW62" s="180">
        <f t="shared" si="13"/>
      </c>
      <c r="AX62" s="180">
        <f t="shared" si="13"/>
      </c>
      <c r="AY62" s="180">
        <f t="shared" si="13"/>
      </c>
      <c r="AZ62" s="180">
        <f t="shared" si="13"/>
      </c>
      <c r="BA62" s="180">
        <f t="shared" si="13"/>
      </c>
      <c r="BB62" s="181">
        <f t="shared" si="13"/>
      </c>
      <c r="BC62" s="147"/>
      <c r="BD62" s="67"/>
      <c r="BE62" s="175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</row>
    <row r="63" spans="2:83" s="8" customFormat="1" ht="9.75">
      <c r="B63" s="154" t="str">
        <f aca="true" t="shared" si="16" ref="B63:AF63">B11</f>
        <v>1.3 Betriebssystem und Standard-Software nutzen</v>
      </c>
      <c r="C63" s="161">
        <f t="shared" si="16"/>
        <v>0</v>
      </c>
      <c r="D63" s="161">
        <f t="shared" si="16"/>
        <v>0</v>
      </c>
      <c r="E63" s="161">
        <f t="shared" si="16"/>
        <v>0</v>
      </c>
      <c r="F63" s="161">
        <f t="shared" si="16"/>
        <v>0</v>
      </c>
      <c r="G63" s="161">
        <f t="shared" si="16"/>
        <v>0</v>
      </c>
      <c r="H63" s="161">
        <f t="shared" si="16"/>
        <v>0</v>
      </c>
      <c r="I63" s="161">
        <f t="shared" si="16"/>
        <v>0</v>
      </c>
      <c r="J63" s="161">
        <f t="shared" si="16"/>
        <v>0</v>
      </c>
      <c r="K63" s="161">
        <f t="shared" si="16"/>
        <v>0</v>
      </c>
      <c r="L63" s="161">
        <f t="shared" si="16"/>
        <v>0</v>
      </c>
      <c r="M63" s="161">
        <f t="shared" si="16"/>
        <v>0</v>
      </c>
      <c r="N63" s="161">
        <f t="shared" si="16"/>
        <v>0</v>
      </c>
      <c r="O63" s="161">
        <f t="shared" si="16"/>
        <v>0</v>
      </c>
      <c r="P63" s="161">
        <f t="shared" si="16"/>
        <v>0</v>
      </c>
      <c r="Q63" s="161">
        <f t="shared" si="16"/>
        <v>0</v>
      </c>
      <c r="R63" s="161">
        <f t="shared" si="16"/>
        <v>0</v>
      </c>
      <c r="S63" s="161">
        <f t="shared" si="16"/>
        <v>0</v>
      </c>
      <c r="T63" s="161">
        <f t="shared" si="16"/>
        <v>0</v>
      </c>
      <c r="U63" s="161">
        <f t="shared" si="16"/>
        <v>0</v>
      </c>
      <c r="V63" s="161">
        <f t="shared" si="16"/>
        <v>0</v>
      </c>
      <c r="W63" s="161">
        <f t="shared" si="16"/>
        <v>0</v>
      </c>
      <c r="X63" s="161">
        <f t="shared" si="16"/>
        <v>0</v>
      </c>
      <c r="Y63" s="161">
        <f t="shared" si="16"/>
        <v>0</v>
      </c>
      <c r="Z63" s="161">
        <f t="shared" si="16"/>
        <v>0</v>
      </c>
      <c r="AA63" s="161">
        <f t="shared" si="16"/>
        <v>0</v>
      </c>
      <c r="AB63" s="161">
        <f t="shared" si="16"/>
        <v>0</v>
      </c>
      <c r="AC63" s="161">
        <f t="shared" si="16"/>
        <v>0</v>
      </c>
      <c r="AD63" s="161">
        <f t="shared" si="16"/>
        <v>0</v>
      </c>
      <c r="AE63" s="161">
        <f t="shared" si="16"/>
        <v>0</v>
      </c>
      <c r="AF63" s="161">
        <f t="shared" si="16"/>
        <v>103.19</v>
      </c>
      <c r="AG63" s="124">
        <f>AG11</f>
        <v>0</v>
      </c>
      <c r="AH63" s="184"/>
      <c r="AI63" s="187">
        <f t="shared" si="13"/>
      </c>
      <c r="AJ63" s="180">
        <f t="shared" si="13"/>
      </c>
      <c r="AK63" s="180">
        <f t="shared" si="13"/>
      </c>
      <c r="AL63" s="180">
        <f t="shared" si="13"/>
      </c>
      <c r="AM63" s="180">
        <f t="shared" si="13"/>
      </c>
      <c r="AN63" s="180">
        <f t="shared" si="13"/>
      </c>
      <c r="AO63" s="180">
        <f t="shared" si="13"/>
      </c>
      <c r="AP63" s="180">
        <f t="shared" si="13"/>
      </c>
      <c r="AQ63" s="180">
        <f t="shared" si="13"/>
      </c>
      <c r="AR63" s="180">
        <f t="shared" si="13"/>
      </c>
      <c r="AS63" s="180">
        <f t="shared" si="13"/>
      </c>
      <c r="AT63" s="180">
        <f t="shared" si="13"/>
      </c>
      <c r="AU63" s="180">
        <f t="shared" si="13"/>
      </c>
      <c r="AV63" s="180">
        <f t="shared" si="13"/>
      </c>
      <c r="AW63" s="180">
        <f t="shared" si="13"/>
      </c>
      <c r="AX63" s="180">
        <f t="shared" si="13"/>
      </c>
      <c r="AY63" s="180">
        <f t="shared" si="13"/>
      </c>
      <c r="AZ63" s="180">
        <f t="shared" si="13"/>
      </c>
      <c r="BA63" s="180">
        <f t="shared" si="13"/>
      </c>
      <c r="BB63" s="181">
        <f t="shared" si="13"/>
      </c>
      <c r="BC63" s="147"/>
      <c r="BD63" s="67"/>
      <c r="BE63" s="175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</row>
    <row r="64" spans="2:83" s="5" customFormat="1" ht="12">
      <c r="B64" s="154" t="str">
        <f aca="true" t="shared" si="17" ref="B64:AF64">B20</f>
        <v>1.4 Im Internet kommunizieren u. zusammenarbeiten</v>
      </c>
      <c r="C64" s="161">
        <f t="shared" si="17"/>
        <v>0</v>
      </c>
      <c r="D64" s="161">
        <f t="shared" si="17"/>
        <v>0</v>
      </c>
      <c r="E64" s="161">
        <f t="shared" si="17"/>
        <v>0</v>
      </c>
      <c r="F64" s="161">
        <f t="shared" si="17"/>
        <v>0</v>
      </c>
      <c r="G64" s="161">
        <f t="shared" si="17"/>
        <v>0</v>
      </c>
      <c r="H64" s="161">
        <f t="shared" si="17"/>
        <v>0</v>
      </c>
      <c r="I64" s="161">
        <f t="shared" si="17"/>
        <v>0</v>
      </c>
      <c r="J64" s="161">
        <f t="shared" si="17"/>
        <v>0</v>
      </c>
      <c r="K64" s="161">
        <f t="shared" si="17"/>
        <v>0</v>
      </c>
      <c r="L64" s="161">
        <f t="shared" si="17"/>
        <v>0</v>
      </c>
      <c r="M64" s="161">
        <f t="shared" si="17"/>
        <v>0</v>
      </c>
      <c r="N64" s="161">
        <f t="shared" si="17"/>
        <v>0</v>
      </c>
      <c r="O64" s="161">
        <f t="shared" si="17"/>
        <v>0</v>
      </c>
      <c r="P64" s="161">
        <f t="shared" si="17"/>
        <v>0</v>
      </c>
      <c r="Q64" s="161">
        <f t="shared" si="17"/>
        <v>0</v>
      </c>
      <c r="R64" s="161">
        <f t="shared" si="17"/>
        <v>0</v>
      </c>
      <c r="S64" s="161">
        <f t="shared" si="17"/>
        <v>0</v>
      </c>
      <c r="T64" s="161">
        <f t="shared" si="17"/>
        <v>0</v>
      </c>
      <c r="U64" s="161">
        <f t="shared" si="17"/>
        <v>0</v>
      </c>
      <c r="V64" s="161">
        <f t="shared" si="17"/>
        <v>0</v>
      </c>
      <c r="W64" s="161">
        <f t="shared" si="17"/>
        <v>0</v>
      </c>
      <c r="X64" s="161">
        <f t="shared" si="17"/>
        <v>0</v>
      </c>
      <c r="Y64" s="161">
        <f t="shared" si="17"/>
        <v>0</v>
      </c>
      <c r="Z64" s="161">
        <f t="shared" si="17"/>
        <v>0</v>
      </c>
      <c r="AA64" s="161">
        <f t="shared" si="17"/>
        <v>0</v>
      </c>
      <c r="AB64" s="161">
        <f t="shared" si="17"/>
        <v>0</v>
      </c>
      <c r="AC64" s="161">
        <f t="shared" si="17"/>
        <v>0</v>
      </c>
      <c r="AD64" s="161">
        <f t="shared" si="17"/>
        <v>0</v>
      </c>
      <c r="AE64" s="161">
        <f t="shared" si="17"/>
        <v>0</v>
      </c>
      <c r="AF64" s="161">
        <f t="shared" si="17"/>
        <v>9.55</v>
      </c>
      <c r="AG64" s="124">
        <f>AG20</f>
        <v>0</v>
      </c>
      <c r="AH64" s="185"/>
      <c r="AI64" s="187">
        <f t="shared" si="13"/>
      </c>
      <c r="AJ64" s="180">
        <f t="shared" si="13"/>
      </c>
      <c r="AK64" s="180">
        <f t="shared" si="13"/>
      </c>
      <c r="AL64" s="180">
        <f t="shared" si="13"/>
      </c>
      <c r="AM64" s="180">
        <f t="shared" si="13"/>
      </c>
      <c r="AN64" s="180">
        <f t="shared" si="13"/>
      </c>
      <c r="AO64" s="180">
        <f t="shared" si="13"/>
      </c>
      <c r="AP64" s="180">
        <f t="shared" si="13"/>
      </c>
      <c r="AQ64" s="180">
        <f t="shared" si="13"/>
      </c>
      <c r="AR64" s="180">
        <f t="shared" si="13"/>
      </c>
      <c r="AS64" s="180">
        <f t="shared" si="13"/>
      </c>
      <c r="AT64" s="180">
        <f t="shared" si="13"/>
      </c>
      <c r="AU64" s="180">
        <f t="shared" si="13"/>
      </c>
      <c r="AV64" s="180">
        <f t="shared" si="13"/>
      </c>
      <c r="AW64" s="180">
        <f t="shared" si="13"/>
      </c>
      <c r="AX64" s="180">
        <f t="shared" si="13"/>
      </c>
      <c r="AY64" s="180">
        <f t="shared" si="13"/>
      </c>
      <c r="AZ64" s="180">
        <f t="shared" si="13"/>
      </c>
      <c r="BA64" s="180">
        <f t="shared" si="13"/>
      </c>
      <c r="BB64" s="181">
        <f t="shared" si="13"/>
      </c>
      <c r="BC64" s="146"/>
      <c r="BD64" s="41"/>
      <c r="BE64" s="59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</row>
    <row r="65" spans="2:83" s="5" customFormat="1" ht="18.75" customHeight="1">
      <c r="B65" s="122" t="str">
        <f aca="true" t="shared" si="18" ref="B65:AF65">B22</f>
        <v>2 Medien und ICT im Unterricht</v>
      </c>
      <c r="C65" s="160">
        <f t="shared" si="18"/>
        <v>0</v>
      </c>
      <c r="D65" s="160">
        <f t="shared" si="18"/>
        <v>0</v>
      </c>
      <c r="E65" s="160">
        <f t="shared" si="18"/>
        <v>0</v>
      </c>
      <c r="F65" s="160">
        <f t="shared" si="18"/>
        <v>0</v>
      </c>
      <c r="G65" s="160">
        <f t="shared" si="18"/>
        <v>0</v>
      </c>
      <c r="H65" s="160">
        <f t="shared" si="18"/>
        <v>0</v>
      </c>
      <c r="I65" s="160">
        <f t="shared" si="18"/>
        <v>0</v>
      </c>
      <c r="J65" s="160">
        <f t="shared" si="18"/>
        <v>0</v>
      </c>
      <c r="K65" s="160">
        <f t="shared" si="18"/>
        <v>0</v>
      </c>
      <c r="L65" s="160">
        <f t="shared" si="18"/>
        <v>0</v>
      </c>
      <c r="M65" s="160">
        <f t="shared" si="18"/>
        <v>0</v>
      </c>
      <c r="N65" s="160">
        <f t="shared" si="18"/>
        <v>0</v>
      </c>
      <c r="O65" s="160">
        <f t="shared" si="18"/>
        <v>0</v>
      </c>
      <c r="P65" s="160">
        <f t="shared" si="18"/>
        <v>0</v>
      </c>
      <c r="Q65" s="160">
        <f t="shared" si="18"/>
        <v>0</v>
      </c>
      <c r="R65" s="160">
        <f t="shared" si="18"/>
        <v>0</v>
      </c>
      <c r="S65" s="160">
        <f t="shared" si="18"/>
        <v>0</v>
      </c>
      <c r="T65" s="160">
        <f t="shared" si="18"/>
        <v>0</v>
      </c>
      <c r="U65" s="160">
        <f t="shared" si="18"/>
        <v>0</v>
      </c>
      <c r="V65" s="160">
        <f t="shared" si="18"/>
        <v>0</v>
      </c>
      <c r="W65" s="160">
        <f t="shared" si="18"/>
        <v>0</v>
      </c>
      <c r="X65" s="160">
        <f t="shared" si="18"/>
        <v>0</v>
      </c>
      <c r="Y65" s="160">
        <f t="shared" si="18"/>
        <v>0</v>
      </c>
      <c r="Z65" s="160">
        <f t="shared" si="18"/>
        <v>0</v>
      </c>
      <c r="AA65" s="160">
        <f t="shared" si="18"/>
        <v>0</v>
      </c>
      <c r="AB65" s="160">
        <f t="shared" si="18"/>
        <v>0</v>
      </c>
      <c r="AC65" s="160">
        <f t="shared" si="18"/>
        <v>0</v>
      </c>
      <c r="AD65" s="160">
        <f t="shared" si="18"/>
        <v>0</v>
      </c>
      <c r="AE65" s="160">
        <f t="shared" si="18"/>
        <v>0</v>
      </c>
      <c r="AF65" s="160">
        <f t="shared" si="18"/>
        <v>290.2</v>
      </c>
      <c r="AG65" s="132">
        <f>AG22</f>
        <v>0</v>
      </c>
      <c r="AH65" s="184"/>
      <c r="AI65" s="187">
        <f aca="true" t="shared" si="19" ref="AI65:BB65">IF(AI$1&lt;=$AG65,0,"")</f>
      </c>
      <c r="AJ65" s="180">
        <f t="shared" si="19"/>
      </c>
      <c r="AK65" s="180">
        <f t="shared" si="19"/>
      </c>
      <c r="AL65" s="180">
        <f t="shared" si="19"/>
      </c>
      <c r="AM65" s="180">
        <f t="shared" si="19"/>
      </c>
      <c r="AN65" s="180">
        <f t="shared" si="19"/>
      </c>
      <c r="AO65" s="180">
        <f t="shared" si="19"/>
      </c>
      <c r="AP65" s="180">
        <f t="shared" si="19"/>
      </c>
      <c r="AQ65" s="180">
        <f t="shared" si="19"/>
      </c>
      <c r="AR65" s="180">
        <f t="shared" si="19"/>
      </c>
      <c r="AS65" s="180">
        <f t="shared" si="19"/>
      </c>
      <c r="AT65" s="180">
        <f t="shared" si="19"/>
      </c>
      <c r="AU65" s="180">
        <f t="shared" si="19"/>
      </c>
      <c r="AV65" s="180">
        <f t="shared" si="19"/>
      </c>
      <c r="AW65" s="180">
        <f t="shared" si="19"/>
      </c>
      <c r="AX65" s="180">
        <f t="shared" si="19"/>
      </c>
      <c r="AY65" s="180">
        <f t="shared" si="19"/>
      </c>
      <c r="AZ65" s="180">
        <f t="shared" si="19"/>
      </c>
      <c r="BA65" s="180">
        <f t="shared" si="19"/>
      </c>
      <c r="BB65" s="181">
        <f t="shared" si="19"/>
      </c>
      <c r="BC65" s="146"/>
      <c r="BD65" s="41"/>
      <c r="BE65" s="59"/>
      <c r="BF65" s="12"/>
      <c r="BG65" s="12"/>
      <c r="BH65" s="194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</row>
    <row r="66" spans="2:83" s="5" customFormat="1" ht="12">
      <c r="B66" s="162" t="str">
        <f aca="true" t="shared" si="20" ref="B66:AF66">B23</f>
        <v>2.1 Den didaktischen Mehrwert digitaler Medien beurteilen</v>
      </c>
      <c r="C66" s="161">
        <f t="shared" si="20"/>
        <v>0</v>
      </c>
      <c r="D66" s="161">
        <f t="shared" si="20"/>
        <v>0</v>
      </c>
      <c r="E66" s="161">
        <f t="shared" si="20"/>
        <v>0</v>
      </c>
      <c r="F66" s="161">
        <f t="shared" si="20"/>
        <v>0</v>
      </c>
      <c r="G66" s="161">
        <f t="shared" si="20"/>
        <v>0</v>
      </c>
      <c r="H66" s="161">
        <f t="shared" si="20"/>
        <v>0</v>
      </c>
      <c r="I66" s="161">
        <f t="shared" si="20"/>
        <v>0</v>
      </c>
      <c r="J66" s="161">
        <f t="shared" si="20"/>
        <v>0</v>
      </c>
      <c r="K66" s="161">
        <f t="shared" si="20"/>
        <v>0</v>
      </c>
      <c r="L66" s="161">
        <f t="shared" si="20"/>
        <v>0</v>
      </c>
      <c r="M66" s="161">
        <f t="shared" si="20"/>
        <v>0</v>
      </c>
      <c r="N66" s="161">
        <f t="shared" si="20"/>
        <v>0</v>
      </c>
      <c r="O66" s="161">
        <f t="shared" si="20"/>
        <v>0</v>
      </c>
      <c r="P66" s="161">
        <f t="shared" si="20"/>
        <v>0</v>
      </c>
      <c r="Q66" s="161">
        <f t="shared" si="20"/>
        <v>0</v>
      </c>
      <c r="R66" s="161">
        <f t="shared" si="20"/>
        <v>0</v>
      </c>
      <c r="S66" s="161">
        <f t="shared" si="20"/>
        <v>0</v>
      </c>
      <c r="T66" s="161">
        <f t="shared" si="20"/>
        <v>0</v>
      </c>
      <c r="U66" s="161">
        <f t="shared" si="20"/>
        <v>0</v>
      </c>
      <c r="V66" s="161">
        <f t="shared" si="20"/>
        <v>0</v>
      </c>
      <c r="W66" s="161">
        <f t="shared" si="20"/>
        <v>0</v>
      </c>
      <c r="X66" s="161">
        <f t="shared" si="20"/>
        <v>0</v>
      </c>
      <c r="Y66" s="161">
        <f t="shared" si="20"/>
        <v>0</v>
      </c>
      <c r="Z66" s="161">
        <f t="shared" si="20"/>
        <v>0</v>
      </c>
      <c r="AA66" s="161">
        <f t="shared" si="20"/>
        <v>0</v>
      </c>
      <c r="AB66" s="161">
        <f t="shared" si="20"/>
        <v>0</v>
      </c>
      <c r="AC66" s="161">
        <f t="shared" si="20"/>
        <v>0</v>
      </c>
      <c r="AD66" s="161">
        <f t="shared" si="20"/>
        <v>0</v>
      </c>
      <c r="AE66" s="161">
        <f t="shared" si="20"/>
        <v>0</v>
      </c>
      <c r="AF66" s="161">
        <f t="shared" si="20"/>
        <v>52.79999999999999</v>
      </c>
      <c r="AG66" s="124">
        <f>AG23</f>
        <v>0</v>
      </c>
      <c r="AH66" s="185"/>
      <c r="AI66" s="187">
        <f t="shared" si="13"/>
      </c>
      <c r="AJ66" s="180">
        <f t="shared" si="13"/>
      </c>
      <c r="AK66" s="180">
        <f t="shared" si="13"/>
      </c>
      <c r="AL66" s="180">
        <f t="shared" si="13"/>
      </c>
      <c r="AM66" s="180">
        <f t="shared" si="13"/>
      </c>
      <c r="AN66" s="180">
        <f t="shared" si="13"/>
      </c>
      <c r="AO66" s="180">
        <f t="shared" si="13"/>
      </c>
      <c r="AP66" s="180">
        <f t="shared" si="13"/>
      </c>
      <c r="AQ66" s="180">
        <f t="shared" si="13"/>
      </c>
      <c r="AR66" s="180">
        <f t="shared" si="13"/>
      </c>
      <c r="AS66" s="180">
        <f t="shared" si="13"/>
      </c>
      <c r="AT66" s="180">
        <f t="shared" si="13"/>
      </c>
      <c r="AU66" s="180">
        <f t="shared" si="13"/>
      </c>
      <c r="AV66" s="180">
        <f t="shared" si="13"/>
      </c>
      <c r="AW66" s="180">
        <f t="shared" si="13"/>
      </c>
      <c r="AX66" s="180">
        <f t="shared" si="13"/>
      </c>
      <c r="AY66" s="180">
        <f t="shared" si="13"/>
      </c>
      <c r="AZ66" s="180">
        <f t="shared" si="13"/>
      </c>
      <c r="BA66" s="180">
        <f t="shared" si="13"/>
      </c>
      <c r="BB66" s="181">
        <f t="shared" si="13"/>
      </c>
      <c r="BC66" s="146"/>
      <c r="BD66" s="41"/>
      <c r="BE66" s="59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</row>
    <row r="67" spans="2:83" s="5" customFormat="1" ht="12">
      <c r="B67" s="162" t="str">
        <f aca="true" t="shared" si="21" ref="B67:AF67">B26</f>
        <v>2.2 Digitale Medien in methodisch-didaktische Unterrichtskonzepte integrieren</v>
      </c>
      <c r="C67" s="161">
        <f t="shared" si="21"/>
        <v>0</v>
      </c>
      <c r="D67" s="161">
        <f t="shared" si="21"/>
        <v>0</v>
      </c>
      <c r="E67" s="161">
        <f t="shared" si="21"/>
        <v>0</v>
      </c>
      <c r="F67" s="161">
        <f t="shared" si="21"/>
        <v>0</v>
      </c>
      <c r="G67" s="161">
        <f t="shared" si="21"/>
        <v>0</v>
      </c>
      <c r="H67" s="161">
        <f t="shared" si="21"/>
        <v>0</v>
      </c>
      <c r="I67" s="161">
        <f t="shared" si="21"/>
        <v>0</v>
      </c>
      <c r="J67" s="161">
        <f t="shared" si="21"/>
        <v>0</v>
      </c>
      <c r="K67" s="161">
        <f t="shared" si="21"/>
        <v>0</v>
      </c>
      <c r="L67" s="161">
        <f t="shared" si="21"/>
        <v>0</v>
      </c>
      <c r="M67" s="161">
        <f t="shared" si="21"/>
        <v>0</v>
      </c>
      <c r="N67" s="161">
        <f t="shared" si="21"/>
        <v>0</v>
      </c>
      <c r="O67" s="161">
        <f t="shared" si="21"/>
        <v>0</v>
      </c>
      <c r="P67" s="161">
        <f t="shared" si="21"/>
        <v>0</v>
      </c>
      <c r="Q67" s="161">
        <f t="shared" si="21"/>
        <v>0</v>
      </c>
      <c r="R67" s="161">
        <f t="shared" si="21"/>
        <v>0</v>
      </c>
      <c r="S67" s="161">
        <f t="shared" si="21"/>
        <v>0</v>
      </c>
      <c r="T67" s="161">
        <f t="shared" si="21"/>
        <v>0</v>
      </c>
      <c r="U67" s="161">
        <f t="shared" si="21"/>
        <v>0</v>
      </c>
      <c r="V67" s="161">
        <f t="shared" si="21"/>
        <v>0</v>
      </c>
      <c r="W67" s="161">
        <f t="shared" si="21"/>
        <v>0</v>
      </c>
      <c r="X67" s="161">
        <f t="shared" si="21"/>
        <v>0</v>
      </c>
      <c r="Y67" s="161">
        <f t="shared" si="21"/>
        <v>0</v>
      </c>
      <c r="Z67" s="161">
        <f t="shared" si="21"/>
        <v>0</v>
      </c>
      <c r="AA67" s="161">
        <f t="shared" si="21"/>
        <v>0</v>
      </c>
      <c r="AB67" s="161">
        <f t="shared" si="21"/>
        <v>0</v>
      </c>
      <c r="AC67" s="161">
        <f t="shared" si="21"/>
        <v>0</v>
      </c>
      <c r="AD67" s="161">
        <f t="shared" si="21"/>
        <v>0</v>
      </c>
      <c r="AE67" s="161">
        <f t="shared" si="21"/>
        <v>0</v>
      </c>
      <c r="AF67" s="161">
        <f t="shared" si="21"/>
        <v>0</v>
      </c>
      <c r="AG67" s="124">
        <f>AG26</f>
        <v>0</v>
      </c>
      <c r="AH67" s="185"/>
      <c r="AI67" s="187">
        <f t="shared" si="13"/>
      </c>
      <c r="AJ67" s="180">
        <f t="shared" si="13"/>
      </c>
      <c r="AK67" s="180">
        <f t="shared" si="13"/>
      </c>
      <c r="AL67" s="180">
        <f t="shared" si="13"/>
      </c>
      <c r="AM67" s="180">
        <f t="shared" si="13"/>
      </c>
      <c r="AN67" s="180">
        <f t="shared" si="13"/>
      </c>
      <c r="AO67" s="180">
        <f t="shared" si="13"/>
      </c>
      <c r="AP67" s="180">
        <f t="shared" si="13"/>
      </c>
      <c r="AQ67" s="180">
        <f t="shared" si="13"/>
      </c>
      <c r="AR67" s="180">
        <f t="shared" si="13"/>
      </c>
      <c r="AS67" s="180">
        <f t="shared" si="13"/>
      </c>
      <c r="AT67" s="180">
        <f t="shared" si="13"/>
      </c>
      <c r="AU67" s="180">
        <f t="shared" si="13"/>
      </c>
      <c r="AV67" s="180">
        <f t="shared" si="13"/>
      </c>
      <c r="AW67" s="180">
        <f t="shared" si="13"/>
      </c>
      <c r="AX67" s="180">
        <f t="shared" si="13"/>
      </c>
      <c r="AY67" s="180">
        <f t="shared" si="13"/>
      </c>
      <c r="AZ67" s="180">
        <f t="shared" si="13"/>
      </c>
      <c r="BA67" s="180">
        <f t="shared" si="13"/>
      </c>
      <c r="BB67" s="181">
        <f t="shared" si="13"/>
      </c>
      <c r="BC67" s="146"/>
      <c r="BD67" s="41"/>
      <c r="BE67" s="59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</row>
    <row r="68" spans="2:83" s="5" customFormat="1" ht="12">
      <c r="B68" s="162" t="str">
        <f aca="true" t="shared" si="22" ref="B68:AF68">B28</f>
        <v>2.3 Digitale Medien zur Unterstützung individueller Lernprozesse einsetzen</v>
      </c>
      <c r="C68" s="161">
        <f t="shared" si="22"/>
        <v>0</v>
      </c>
      <c r="D68" s="161">
        <f t="shared" si="22"/>
        <v>0</v>
      </c>
      <c r="E68" s="161">
        <f t="shared" si="22"/>
        <v>0</v>
      </c>
      <c r="F68" s="161">
        <f t="shared" si="22"/>
        <v>0</v>
      </c>
      <c r="G68" s="161">
        <f t="shared" si="22"/>
        <v>0</v>
      </c>
      <c r="H68" s="161">
        <f t="shared" si="22"/>
        <v>0</v>
      </c>
      <c r="I68" s="161">
        <f t="shared" si="22"/>
        <v>0</v>
      </c>
      <c r="J68" s="161">
        <f t="shared" si="22"/>
        <v>0</v>
      </c>
      <c r="K68" s="161">
        <f t="shared" si="22"/>
        <v>0</v>
      </c>
      <c r="L68" s="161">
        <f t="shared" si="22"/>
        <v>0</v>
      </c>
      <c r="M68" s="161">
        <f t="shared" si="22"/>
        <v>0</v>
      </c>
      <c r="N68" s="161">
        <f t="shared" si="22"/>
        <v>0</v>
      </c>
      <c r="O68" s="161">
        <f t="shared" si="22"/>
        <v>0</v>
      </c>
      <c r="P68" s="161">
        <f t="shared" si="22"/>
        <v>0</v>
      </c>
      <c r="Q68" s="161">
        <f t="shared" si="22"/>
        <v>0</v>
      </c>
      <c r="R68" s="161">
        <f t="shared" si="22"/>
        <v>0</v>
      </c>
      <c r="S68" s="161">
        <f t="shared" si="22"/>
        <v>0</v>
      </c>
      <c r="T68" s="161">
        <f t="shared" si="22"/>
        <v>0</v>
      </c>
      <c r="U68" s="161">
        <f t="shared" si="22"/>
        <v>0</v>
      </c>
      <c r="V68" s="161">
        <f t="shared" si="22"/>
        <v>0</v>
      </c>
      <c r="W68" s="161">
        <f t="shared" si="22"/>
        <v>0</v>
      </c>
      <c r="X68" s="161">
        <f t="shared" si="22"/>
        <v>0</v>
      </c>
      <c r="Y68" s="161">
        <f t="shared" si="22"/>
        <v>0</v>
      </c>
      <c r="Z68" s="161">
        <f t="shared" si="22"/>
        <v>0</v>
      </c>
      <c r="AA68" s="161">
        <f t="shared" si="22"/>
        <v>0</v>
      </c>
      <c r="AB68" s="161">
        <f t="shared" si="22"/>
        <v>0</v>
      </c>
      <c r="AC68" s="161">
        <f t="shared" si="22"/>
        <v>0</v>
      </c>
      <c r="AD68" s="161">
        <f t="shared" si="22"/>
        <v>0</v>
      </c>
      <c r="AE68" s="161">
        <f t="shared" si="22"/>
        <v>0</v>
      </c>
      <c r="AF68" s="161">
        <f t="shared" si="22"/>
        <v>0</v>
      </c>
      <c r="AG68" s="124">
        <f>AG28</f>
        <v>0</v>
      </c>
      <c r="AH68" s="185"/>
      <c r="AI68" s="187">
        <f t="shared" si="13"/>
      </c>
      <c r="AJ68" s="180">
        <f t="shared" si="13"/>
      </c>
      <c r="AK68" s="180">
        <f t="shared" si="13"/>
      </c>
      <c r="AL68" s="180">
        <f t="shared" si="13"/>
      </c>
      <c r="AM68" s="180">
        <f t="shared" si="13"/>
      </c>
      <c r="AN68" s="180">
        <f t="shared" si="13"/>
      </c>
      <c r="AO68" s="180">
        <f t="shared" si="13"/>
      </c>
      <c r="AP68" s="180">
        <f t="shared" si="13"/>
      </c>
      <c r="AQ68" s="180">
        <f t="shared" si="13"/>
      </c>
      <c r="AR68" s="180">
        <f t="shared" si="13"/>
      </c>
      <c r="AS68" s="180">
        <f t="shared" si="13"/>
      </c>
      <c r="AT68" s="180">
        <f t="shared" si="13"/>
      </c>
      <c r="AU68" s="180">
        <f t="shared" si="13"/>
      </c>
      <c r="AV68" s="180">
        <f t="shared" si="13"/>
      </c>
      <c r="AW68" s="180">
        <f t="shared" si="13"/>
      </c>
      <c r="AX68" s="180">
        <f t="shared" si="13"/>
      </c>
      <c r="AY68" s="180">
        <f t="shared" si="13"/>
      </c>
      <c r="AZ68" s="180">
        <f t="shared" si="13"/>
      </c>
      <c r="BA68" s="180">
        <f t="shared" si="13"/>
      </c>
      <c r="BB68" s="181">
        <f t="shared" si="13"/>
      </c>
      <c r="BC68" s="146"/>
      <c r="BD68" s="41"/>
      <c r="BE68" s="59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</row>
    <row r="69" spans="2:83" s="5" customFormat="1" ht="12">
      <c r="B69" s="162" t="str">
        <f aca="true" t="shared" si="23" ref="B69:AF69">B30</f>
        <v>2.4 Komplexe Denkfähigkeiten mittels ICT- Medien unterstützen</v>
      </c>
      <c r="C69" s="161">
        <f t="shared" si="23"/>
        <v>0</v>
      </c>
      <c r="D69" s="161">
        <f t="shared" si="23"/>
        <v>0</v>
      </c>
      <c r="E69" s="161">
        <f t="shared" si="23"/>
        <v>0</v>
      </c>
      <c r="F69" s="161">
        <f t="shared" si="23"/>
        <v>0</v>
      </c>
      <c r="G69" s="161">
        <f t="shared" si="23"/>
        <v>0</v>
      </c>
      <c r="H69" s="161">
        <f t="shared" si="23"/>
        <v>0</v>
      </c>
      <c r="I69" s="161">
        <f t="shared" si="23"/>
        <v>0</v>
      </c>
      <c r="J69" s="161">
        <f t="shared" si="23"/>
        <v>0</v>
      </c>
      <c r="K69" s="161">
        <f t="shared" si="23"/>
        <v>0</v>
      </c>
      <c r="L69" s="161">
        <f t="shared" si="23"/>
        <v>0</v>
      </c>
      <c r="M69" s="161">
        <f t="shared" si="23"/>
        <v>0</v>
      </c>
      <c r="N69" s="161">
        <f t="shared" si="23"/>
        <v>0</v>
      </c>
      <c r="O69" s="161">
        <f t="shared" si="23"/>
        <v>0</v>
      </c>
      <c r="P69" s="161">
        <f t="shared" si="23"/>
        <v>0</v>
      </c>
      <c r="Q69" s="161">
        <f t="shared" si="23"/>
        <v>0</v>
      </c>
      <c r="R69" s="161">
        <f t="shared" si="23"/>
        <v>0</v>
      </c>
      <c r="S69" s="161">
        <f t="shared" si="23"/>
        <v>0</v>
      </c>
      <c r="T69" s="161">
        <f t="shared" si="23"/>
        <v>0</v>
      </c>
      <c r="U69" s="161">
        <f t="shared" si="23"/>
        <v>0</v>
      </c>
      <c r="V69" s="161">
        <f t="shared" si="23"/>
        <v>0</v>
      </c>
      <c r="W69" s="161">
        <f t="shared" si="23"/>
        <v>0</v>
      </c>
      <c r="X69" s="161">
        <f t="shared" si="23"/>
        <v>0</v>
      </c>
      <c r="Y69" s="161">
        <f t="shared" si="23"/>
        <v>0</v>
      </c>
      <c r="Z69" s="161">
        <f t="shared" si="23"/>
        <v>0</v>
      </c>
      <c r="AA69" s="161">
        <f t="shared" si="23"/>
        <v>0</v>
      </c>
      <c r="AB69" s="161">
        <f t="shared" si="23"/>
        <v>0</v>
      </c>
      <c r="AC69" s="161">
        <f t="shared" si="23"/>
        <v>0</v>
      </c>
      <c r="AD69" s="161">
        <f t="shared" si="23"/>
        <v>0</v>
      </c>
      <c r="AE69" s="161">
        <f t="shared" si="23"/>
        <v>0</v>
      </c>
      <c r="AF69" s="161">
        <f t="shared" si="23"/>
        <v>0</v>
      </c>
      <c r="AG69" s="124">
        <f>AG30</f>
        <v>0</v>
      </c>
      <c r="AH69" s="185"/>
      <c r="AI69" s="187">
        <f t="shared" si="13"/>
      </c>
      <c r="AJ69" s="180">
        <f t="shared" si="13"/>
      </c>
      <c r="AK69" s="180">
        <f t="shared" si="13"/>
      </c>
      <c r="AL69" s="180">
        <f t="shared" si="13"/>
      </c>
      <c r="AM69" s="180">
        <f t="shared" si="13"/>
      </c>
      <c r="AN69" s="180">
        <f t="shared" si="13"/>
      </c>
      <c r="AO69" s="180">
        <f t="shared" si="13"/>
      </c>
      <c r="AP69" s="180">
        <f t="shared" si="13"/>
      </c>
      <c r="AQ69" s="180">
        <f t="shared" si="13"/>
      </c>
      <c r="AR69" s="180">
        <f t="shared" si="13"/>
      </c>
      <c r="AS69" s="180">
        <f t="shared" si="13"/>
      </c>
      <c r="AT69" s="180">
        <f t="shared" si="13"/>
      </c>
      <c r="AU69" s="180">
        <f t="shared" si="13"/>
      </c>
      <c r="AV69" s="180">
        <f t="shared" si="13"/>
      </c>
      <c r="AW69" s="180">
        <f t="shared" si="13"/>
      </c>
      <c r="AX69" s="180">
        <f t="shared" si="13"/>
      </c>
      <c r="AY69" s="180">
        <f t="shared" si="13"/>
      </c>
      <c r="AZ69" s="180">
        <f t="shared" si="13"/>
      </c>
      <c r="BA69" s="180">
        <f t="shared" si="13"/>
      </c>
      <c r="BB69" s="181">
        <f t="shared" si="13"/>
      </c>
      <c r="BC69" s="146"/>
      <c r="BD69" s="41"/>
      <c r="BE69" s="59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</row>
    <row r="70" spans="2:83" s="5" customFormat="1" ht="12">
      <c r="B70" s="162" t="str">
        <f aca="true" t="shared" si="24" ref="B70:AF70">B32</f>
        <v>2.5 Digitale Medien fachspezifisch einsetzen</v>
      </c>
      <c r="C70" s="161">
        <f t="shared" si="24"/>
        <v>0</v>
      </c>
      <c r="D70" s="161">
        <f t="shared" si="24"/>
        <v>0</v>
      </c>
      <c r="E70" s="161">
        <f t="shared" si="24"/>
        <v>0</v>
      </c>
      <c r="F70" s="161">
        <f t="shared" si="24"/>
        <v>0</v>
      </c>
      <c r="G70" s="161">
        <f t="shared" si="24"/>
        <v>0</v>
      </c>
      <c r="H70" s="161">
        <f t="shared" si="24"/>
        <v>0</v>
      </c>
      <c r="I70" s="161">
        <f t="shared" si="24"/>
        <v>0</v>
      </c>
      <c r="J70" s="161">
        <f t="shared" si="24"/>
        <v>0</v>
      </c>
      <c r="K70" s="161">
        <f t="shared" si="24"/>
        <v>0</v>
      </c>
      <c r="L70" s="161">
        <f t="shared" si="24"/>
        <v>0</v>
      </c>
      <c r="M70" s="161">
        <f t="shared" si="24"/>
        <v>0</v>
      </c>
      <c r="N70" s="161">
        <f t="shared" si="24"/>
        <v>0</v>
      </c>
      <c r="O70" s="161">
        <f t="shared" si="24"/>
        <v>0</v>
      </c>
      <c r="P70" s="161">
        <f t="shared" si="24"/>
        <v>0</v>
      </c>
      <c r="Q70" s="161">
        <f t="shared" si="24"/>
        <v>0</v>
      </c>
      <c r="R70" s="161">
        <f t="shared" si="24"/>
        <v>0</v>
      </c>
      <c r="S70" s="161">
        <f t="shared" si="24"/>
        <v>0</v>
      </c>
      <c r="T70" s="161">
        <f t="shared" si="24"/>
        <v>0</v>
      </c>
      <c r="U70" s="161">
        <f t="shared" si="24"/>
        <v>0</v>
      </c>
      <c r="V70" s="161">
        <f t="shared" si="24"/>
        <v>0</v>
      </c>
      <c r="W70" s="161">
        <f t="shared" si="24"/>
        <v>0</v>
      </c>
      <c r="X70" s="161">
        <f t="shared" si="24"/>
        <v>0</v>
      </c>
      <c r="Y70" s="161">
        <f t="shared" si="24"/>
        <v>0</v>
      </c>
      <c r="Z70" s="161">
        <f t="shared" si="24"/>
        <v>0</v>
      </c>
      <c r="AA70" s="161">
        <f t="shared" si="24"/>
        <v>0</v>
      </c>
      <c r="AB70" s="161">
        <f t="shared" si="24"/>
        <v>0</v>
      </c>
      <c r="AC70" s="161">
        <f t="shared" si="24"/>
        <v>0</v>
      </c>
      <c r="AD70" s="161">
        <f t="shared" si="24"/>
        <v>0</v>
      </c>
      <c r="AE70" s="161">
        <f t="shared" si="24"/>
        <v>0</v>
      </c>
      <c r="AF70" s="161">
        <f t="shared" si="24"/>
        <v>0</v>
      </c>
      <c r="AG70" s="124">
        <f>AG32</f>
        <v>0</v>
      </c>
      <c r="AH70" s="185"/>
      <c r="AI70" s="187">
        <f t="shared" si="13"/>
      </c>
      <c r="AJ70" s="180">
        <f t="shared" si="13"/>
      </c>
      <c r="AK70" s="180">
        <f t="shared" si="13"/>
      </c>
      <c r="AL70" s="180">
        <f t="shared" si="13"/>
      </c>
      <c r="AM70" s="180">
        <f t="shared" si="13"/>
      </c>
      <c r="AN70" s="180">
        <f t="shared" si="13"/>
      </c>
      <c r="AO70" s="180">
        <f t="shared" si="13"/>
      </c>
      <c r="AP70" s="180">
        <f t="shared" si="13"/>
      </c>
      <c r="AQ70" s="180">
        <f t="shared" si="13"/>
      </c>
      <c r="AR70" s="180">
        <f t="shared" si="13"/>
      </c>
      <c r="AS70" s="180">
        <f t="shared" si="13"/>
      </c>
      <c r="AT70" s="180">
        <f t="shared" si="13"/>
      </c>
      <c r="AU70" s="180">
        <f t="shared" si="13"/>
      </c>
      <c r="AV70" s="180">
        <f t="shared" si="13"/>
      </c>
      <c r="AW70" s="180">
        <f t="shared" si="13"/>
      </c>
      <c r="AX70" s="180">
        <f t="shared" si="13"/>
      </c>
      <c r="AY70" s="180">
        <f t="shared" si="13"/>
      </c>
      <c r="AZ70" s="180">
        <f t="shared" si="13"/>
      </c>
      <c r="BA70" s="180">
        <f t="shared" si="13"/>
      </c>
      <c r="BB70" s="181">
        <f t="shared" si="13"/>
      </c>
      <c r="BC70" s="146"/>
      <c r="BD70" s="41"/>
      <c r="BE70" s="59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</row>
    <row r="71" spans="2:83" s="5" customFormat="1" ht="20.25">
      <c r="B71" s="162" t="str">
        <f aca="true" t="shared" si="25" ref="B71:AF71">B34</f>
        <v>2.6 Digitale Medien zur Unterstützung der Zusammenarbeit von Lernenden einsetzen</v>
      </c>
      <c r="C71" s="161">
        <f t="shared" si="25"/>
        <v>0</v>
      </c>
      <c r="D71" s="161">
        <f t="shared" si="25"/>
        <v>0</v>
      </c>
      <c r="E71" s="161">
        <f t="shared" si="25"/>
        <v>0</v>
      </c>
      <c r="F71" s="161">
        <f t="shared" si="25"/>
        <v>0</v>
      </c>
      <c r="G71" s="161">
        <f t="shared" si="25"/>
        <v>0</v>
      </c>
      <c r="H71" s="161">
        <f t="shared" si="25"/>
        <v>0</v>
      </c>
      <c r="I71" s="161">
        <f t="shared" si="25"/>
        <v>0</v>
      </c>
      <c r="J71" s="161">
        <f t="shared" si="25"/>
        <v>0</v>
      </c>
      <c r="K71" s="161">
        <f t="shared" si="25"/>
        <v>0</v>
      </c>
      <c r="L71" s="161">
        <f t="shared" si="25"/>
        <v>0</v>
      </c>
      <c r="M71" s="161">
        <f t="shared" si="25"/>
        <v>0</v>
      </c>
      <c r="N71" s="161">
        <f t="shared" si="25"/>
        <v>0</v>
      </c>
      <c r="O71" s="161">
        <f t="shared" si="25"/>
        <v>0</v>
      </c>
      <c r="P71" s="161">
        <f t="shared" si="25"/>
        <v>0</v>
      </c>
      <c r="Q71" s="161">
        <f t="shared" si="25"/>
        <v>0</v>
      </c>
      <c r="R71" s="161">
        <f t="shared" si="25"/>
        <v>0</v>
      </c>
      <c r="S71" s="161">
        <f t="shared" si="25"/>
        <v>0</v>
      </c>
      <c r="T71" s="161">
        <f t="shared" si="25"/>
        <v>0</v>
      </c>
      <c r="U71" s="161">
        <f t="shared" si="25"/>
        <v>0</v>
      </c>
      <c r="V71" s="161">
        <f t="shared" si="25"/>
        <v>0</v>
      </c>
      <c r="W71" s="161">
        <f t="shared" si="25"/>
        <v>0</v>
      </c>
      <c r="X71" s="161">
        <f t="shared" si="25"/>
        <v>0</v>
      </c>
      <c r="Y71" s="161">
        <f t="shared" si="25"/>
        <v>0</v>
      </c>
      <c r="Z71" s="161">
        <f t="shared" si="25"/>
        <v>0</v>
      </c>
      <c r="AA71" s="161">
        <f t="shared" si="25"/>
        <v>0</v>
      </c>
      <c r="AB71" s="161">
        <f t="shared" si="25"/>
        <v>0</v>
      </c>
      <c r="AC71" s="161">
        <f t="shared" si="25"/>
        <v>0</v>
      </c>
      <c r="AD71" s="161">
        <f t="shared" si="25"/>
        <v>0</v>
      </c>
      <c r="AE71" s="161">
        <f t="shared" si="25"/>
        <v>0</v>
      </c>
      <c r="AF71" s="161">
        <f t="shared" si="25"/>
        <v>0</v>
      </c>
      <c r="AG71" s="124">
        <f>AG34</f>
        <v>0</v>
      </c>
      <c r="AH71" s="185"/>
      <c r="AI71" s="187">
        <f t="shared" si="13"/>
      </c>
      <c r="AJ71" s="180">
        <f t="shared" si="13"/>
      </c>
      <c r="AK71" s="180">
        <f t="shared" si="13"/>
      </c>
      <c r="AL71" s="180">
        <f t="shared" si="13"/>
      </c>
      <c r="AM71" s="180">
        <f t="shared" si="13"/>
      </c>
      <c r="AN71" s="180">
        <f t="shared" si="13"/>
      </c>
      <c r="AO71" s="180">
        <f t="shared" si="13"/>
      </c>
      <c r="AP71" s="180">
        <f t="shared" si="13"/>
      </c>
      <c r="AQ71" s="180">
        <f t="shared" si="13"/>
      </c>
      <c r="AR71" s="180">
        <f t="shared" si="13"/>
      </c>
      <c r="AS71" s="180">
        <f t="shared" si="13"/>
      </c>
      <c r="AT71" s="180">
        <f t="shared" si="13"/>
      </c>
      <c r="AU71" s="180">
        <f t="shared" si="13"/>
      </c>
      <c r="AV71" s="180">
        <f t="shared" si="13"/>
      </c>
      <c r="AW71" s="180">
        <f t="shared" si="13"/>
      </c>
      <c r="AX71" s="180">
        <f t="shared" si="13"/>
      </c>
      <c r="AY71" s="180">
        <f t="shared" si="13"/>
      </c>
      <c r="AZ71" s="180">
        <f t="shared" si="13"/>
      </c>
      <c r="BA71" s="180">
        <f t="shared" si="13"/>
      </c>
      <c r="BB71" s="181">
        <f t="shared" si="13"/>
      </c>
      <c r="BC71" s="146"/>
      <c r="BD71" s="41"/>
      <c r="BE71" s="59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</row>
    <row r="72" spans="2:83" s="5" customFormat="1" ht="20.25">
      <c r="B72" s="162" t="str">
        <f aca="true" t="shared" si="26" ref="B72:AF72">B36</f>
        <v>2.7 ICT für eigenes Informationsmanagement sowie für Unterrichts-vorbereitung nutzen</v>
      </c>
      <c r="C72" s="161">
        <f t="shared" si="26"/>
        <v>0</v>
      </c>
      <c r="D72" s="161">
        <f t="shared" si="26"/>
        <v>0</v>
      </c>
      <c r="E72" s="161">
        <f t="shared" si="26"/>
        <v>0</v>
      </c>
      <c r="F72" s="161">
        <f t="shared" si="26"/>
        <v>0</v>
      </c>
      <c r="G72" s="161">
        <f t="shared" si="26"/>
        <v>0</v>
      </c>
      <c r="H72" s="161">
        <f t="shared" si="26"/>
        <v>0</v>
      </c>
      <c r="I72" s="161">
        <f t="shared" si="26"/>
        <v>0</v>
      </c>
      <c r="J72" s="161">
        <f t="shared" si="26"/>
        <v>0</v>
      </c>
      <c r="K72" s="161">
        <f t="shared" si="26"/>
        <v>0</v>
      </c>
      <c r="L72" s="161">
        <f t="shared" si="26"/>
        <v>0</v>
      </c>
      <c r="M72" s="161">
        <f t="shared" si="26"/>
        <v>0</v>
      </c>
      <c r="N72" s="161">
        <f t="shared" si="26"/>
        <v>0</v>
      </c>
      <c r="O72" s="161">
        <f t="shared" si="26"/>
        <v>0</v>
      </c>
      <c r="P72" s="161">
        <f t="shared" si="26"/>
        <v>0</v>
      </c>
      <c r="Q72" s="161">
        <f t="shared" si="26"/>
        <v>0</v>
      </c>
      <c r="R72" s="161">
        <f t="shared" si="26"/>
        <v>0</v>
      </c>
      <c r="S72" s="161">
        <f t="shared" si="26"/>
        <v>0</v>
      </c>
      <c r="T72" s="161">
        <f t="shared" si="26"/>
        <v>0</v>
      </c>
      <c r="U72" s="161">
        <f t="shared" si="26"/>
        <v>0</v>
      </c>
      <c r="V72" s="161">
        <f t="shared" si="26"/>
        <v>0</v>
      </c>
      <c r="W72" s="161">
        <f t="shared" si="26"/>
        <v>0</v>
      </c>
      <c r="X72" s="161">
        <f t="shared" si="26"/>
        <v>0</v>
      </c>
      <c r="Y72" s="161">
        <f t="shared" si="26"/>
        <v>0</v>
      </c>
      <c r="Z72" s="161">
        <f t="shared" si="26"/>
        <v>0</v>
      </c>
      <c r="AA72" s="161">
        <f t="shared" si="26"/>
        <v>0</v>
      </c>
      <c r="AB72" s="161">
        <f t="shared" si="26"/>
        <v>0</v>
      </c>
      <c r="AC72" s="161">
        <f t="shared" si="26"/>
        <v>0</v>
      </c>
      <c r="AD72" s="161">
        <f t="shared" si="26"/>
        <v>0</v>
      </c>
      <c r="AE72" s="161">
        <f t="shared" si="26"/>
        <v>0</v>
      </c>
      <c r="AF72" s="161">
        <f t="shared" si="26"/>
        <v>0</v>
      </c>
      <c r="AG72" s="124">
        <f>AG36</f>
        <v>0</v>
      </c>
      <c r="AH72" s="185"/>
      <c r="AI72" s="187">
        <f t="shared" si="13"/>
      </c>
      <c r="AJ72" s="180">
        <f t="shared" si="13"/>
      </c>
      <c r="AK72" s="180">
        <f t="shared" si="13"/>
      </c>
      <c r="AL72" s="180">
        <f t="shared" si="13"/>
      </c>
      <c r="AM72" s="180">
        <f t="shared" si="13"/>
      </c>
      <c r="AN72" s="180">
        <f t="shared" si="13"/>
      </c>
      <c r="AO72" s="180">
        <f t="shared" si="13"/>
      </c>
      <c r="AP72" s="180">
        <f t="shared" si="13"/>
      </c>
      <c r="AQ72" s="180">
        <f t="shared" si="13"/>
      </c>
      <c r="AR72" s="180">
        <f t="shared" si="13"/>
      </c>
      <c r="AS72" s="180">
        <f t="shared" si="13"/>
      </c>
      <c r="AT72" s="180">
        <f t="shared" si="13"/>
      </c>
      <c r="AU72" s="180">
        <f t="shared" si="13"/>
      </c>
      <c r="AV72" s="180">
        <f t="shared" si="13"/>
      </c>
      <c r="AW72" s="180">
        <f t="shared" si="13"/>
      </c>
      <c r="AX72" s="180">
        <f t="shared" si="13"/>
      </c>
      <c r="AY72" s="180">
        <f t="shared" si="13"/>
      </c>
      <c r="AZ72" s="180">
        <f t="shared" si="13"/>
      </c>
      <c r="BA72" s="180">
        <f t="shared" si="13"/>
      </c>
      <c r="BB72" s="181">
        <f t="shared" si="13"/>
      </c>
      <c r="BC72" s="146"/>
      <c r="BD72" s="41"/>
      <c r="BE72" s="59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</row>
    <row r="73" spans="2:83" s="5" customFormat="1" ht="18.75" customHeight="1">
      <c r="B73" s="122" t="str">
        <f aca="true" t="shared" si="27" ref="B73:AF73">B38</f>
        <v>3 Mediensozialisation von Jugendlichen</v>
      </c>
      <c r="C73" s="160">
        <f t="shared" si="27"/>
        <v>0</v>
      </c>
      <c r="D73" s="160">
        <f t="shared" si="27"/>
        <v>0</v>
      </c>
      <c r="E73" s="160">
        <f t="shared" si="27"/>
        <v>0</v>
      </c>
      <c r="F73" s="160">
        <f t="shared" si="27"/>
        <v>0</v>
      </c>
      <c r="G73" s="160">
        <f t="shared" si="27"/>
        <v>0</v>
      </c>
      <c r="H73" s="160">
        <f t="shared" si="27"/>
        <v>0</v>
      </c>
      <c r="I73" s="160">
        <f t="shared" si="27"/>
        <v>0</v>
      </c>
      <c r="J73" s="160">
        <f t="shared" si="27"/>
        <v>0</v>
      </c>
      <c r="K73" s="160">
        <f t="shared" si="27"/>
        <v>0</v>
      </c>
      <c r="L73" s="160">
        <f t="shared" si="27"/>
        <v>0</v>
      </c>
      <c r="M73" s="160">
        <f t="shared" si="27"/>
        <v>0</v>
      </c>
      <c r="N73" s="160">
        <f t="shared" si="27"/>
        <v>0</v>
      </c>
      <c r="O73" s="160">
        <f t="shared" si="27"/>
        <v>0</v>
      </c>
      <c r="P73" s="160">
        <f t="shared" si="27"/>
        <v>0</v>
      </c>
      <c r="Q73" s="160">
        <f t="shared" si="27"/>
        <v>0</v>
      </c>
      <c r="R73" s="160">
        <f t="shared" si="27"/>
        <v>0</v>
      </c>
      <c r="S73" s="160">
        <f t="shared" si="27"/>
        <v>0</v>
      </c>
      <c r="T73" s="160">
        <f t="shared" si="27"/>
        <v>0</v>
      </c>
      <c r="U73" s="160">
        <f t="shared" si="27"/>
        <v>0</v>
      </c>
      <c r="V73" s="160">
        <f t="shared" si="27"/>
        <v>0</v>
      </c>
      <c r="W73" s="160">
        <f t="shared" si="27"/>
        <v>0</v>
      </c>
      <c r="X73" s="160">
        <f t="shared" si="27"/>
        <v>0</v>
      </c>
      <c r="Y73" s="160">
        <f t="shared" si="27"/>
        <v>0</v>
      </c>
      <c r="Z73" s="160">
        <f t="shared" si="27"/>
        <v>0</v>
      </c>
      <c r="AA73" s="160">
        <f t="shared" si="27"/>
        <v>0</v>
      </c>
      <c r="AB73" s="160">
        <f t="shared" si="27"/>
        <v>0</v>
      </c>
      <c r="AC73" s="160">
        <f t="shared" si="27"/>
        <v>0</v>
      </c>
      <c r="AD73" s="160">
        <f t="shared" si="27"/>
        <v>0</v>
      </c>
      <c r="AE73" s="160">
        <f t="shared" si="27"/>
        <v>0</v>
      </c>
      <c r="AF73" s="160">
        <f t="shared" si="27"/>
        <v>23.92</v>
      </c>
      <c r="AG73" s="132">
        <f>AG38</f>
        <v>0</v>
      </c>
      <c r="AH73" s="184"/>
      <c r="AI73" s="187">
        <f aca="true" t="shared" si="28" ref="AI73:BB74">IF(AI$1&lt;=$AG73,0,"")</f>
      </c>
      <c r="AJ73" s="180">
        <f t="shared" si="28"/>
      </c>
      <c r="AK73" s="180">
        <f t="shared" si="28"/>
      </c>
      <c r="AL73" s="180">
        <f t="shared" si="28"/>
      </c>
      <c r="AM73" s="180">
        <f t="shared" si="28"/>
      </c>
      <c r="AN73" s="180">
        <f t="shared" si="28"/>
      </c>
      <c r="AO73" s="180">
        <f t="shared" si="28"/>
      </c>
      <c r="AP73" s="180">
        <f t="shared" si="28"/>
      </c>
      <c r="AQ73" s="180">
        <f t="shared" si="28"/>
      </c>
      <c r="AR73" s="180">
        <f t="shared" si="28"/>
      </c>
      <c r="AS73" s="180">
        <f t="shared" si="28"/>
      </c>
      <c r="AT73" s="180">
        <f t="shared" si="28"/>
      </c>
      <c r="AU73" s="180">
        <f t="shared" si="28"/>
      </c>
      <c r="AV73" s="180">
        <f t="shared" si="28"/>
      </c>
      <c r="AW73" s="180">
        <f t="shared" si="28"/>
      </c>
      <c r="AX73" s="180">
        <f t="shared" si="28"/>
      </c>
      <c r="AY73" s="180">
        <f t="shared" si="28"/>
      </c>
      <c r="AZ73" s="180">
        <f t="shared" si="28"/>
      </c>
      <c r="BA73" s="180">
        <f t="shared" si="28"/>
      </c>
      <c r="BB73" s="181">
        <f t="shared" si="28"/>
      </c>
      <c r="BC73" s="146"/>
      <c r="BD73" s="41"/>
      <c r="BE73" s="59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</row>
    <row r="74" spans="2:83" s="5" customFormat="1" ht="20.25">
      <c r="B74" s="162" t="str">
        <f aca="true" t="shared" si="29" ref="B74:AF74">B39</f>
        <v>3.1 Sozialisationsbedingungen von Jugendlichen in der Informationsgesellschaft verstehen</v>
      </c>
      <c r="C74" s="161">
        <f t="shared" si="29"/>
        <v>0</v>
      </c>
      <c r="D74" s="161">
        <f t="shared" si="29"/>
        <v>0</v>
      </c>
      <c r="E74" s="161">
        <f t="shared" si="29"/>
        <v>0</v>
      </c>
      <c r="F74" s="161">
        <f t="shared" si="29"/>
        <v>0</v>
      </c>
      <c r="G74" s="161">
        <f t="shared" si="29"/>
        <v>0</v>
      </c>
      <c r="H74" s="161">
        <f t="shared" si="29"/>
        <v>0</v>
      </c>
      <c r="I74" s="161">
        <f t="shared" si="29"/>
        <v>0</v>
      </c>
      <c r="J74" s="161">
        <f t="shared" si="29"/>
        <v>0</v>
      </c>
      <c r="K74" s="161">
        <f t="shared" si="29"/>
        <v>0</v>
      </c>
      <c r="L74" s="161">
        <f t="shared" si="29"/>
        <v>0</v>
      </c>
      <c r="M74" s="161">
        <f t="shared" si="29"/>
        <v>0</v>
      </c>
      <c r="N74" s="161">
        <f t="shared" si="29"/>
        <v>0</v>
      </c>
      <c r="O74" s="161">
        <f t="shared" si="29"/>
        <v>0</v>
      </c>
      <c r="P74" s="161">
        <f t="shared" si="29"/>
        <v>0</v>
      </c>
      <c r="Q74" s="161">
        <f t="shared" si="29"/>
        <v>0</v>
      </c>
      <c r="R74" s="161">
        <f t="shared" si="29"/>
        <v>0</v>
      </c>
      <c r="S74" s="161">
        <f t="shared" si="29"/>
        <v>0</v>
      </c>
      <c r="T74" s="161">
        <f t="shared" si="29"/>
        <v>0</v>
      </c>
      <c r="U74" s="161">
        <f t="shared" si="29"/>
        <v>0</v>
      </c>
      <c r="V74" s="161">
        <f t="shared" si="29"/>
        <v>0</v>
      </c>
      <c r="W74" s="161">
        <f t="shared" si="29"/>
        <v>0</v>
      </c>
      <c r="X74" s="161">
        <f t="shared" si="29"/>
        <v>0</v>
      </c>
      <c r="Y74" s="161">
        <f t="shared" si="29"/>
        <v>0</v>
      </c>
      <c r="Z74" s="161">
        <f t="shared" si="29"/>
        <v>0</v>
      </c>
      <c r="AA74" s="161">
        <f t="shared" si="29"/>
        <v>0</v>
      </c>
      <c r="AB74" s="161">
        <f t="shared" si="29"/>
        <v>0</v>
      </c>
      <c r="AC74" s="161">
        <f t="shared" si="29"/>
        <v>0</v>
      </c>
      <c r="AD74" s="161">
        <f t="shared" si="29"/>
        <v>0</v>
      </c>
      <c r="AE74" s="161">
        <f t="shared" si="29"/>
        <v>0</v>
      </c>
      <c r="AF74" s="161">
        <f t="shared" si="29"/>
        <v>0</v>
      </c>
      <c r="AG74" s="124">
        <f>AG39</f>
        <v>0</v>
      </c>
      <c r="AH74" s="185"/>
      <c r="AI74" s="187">
        <f t="shared" si="13"/>
      </c>
      <c r="AJ74" s="180">
        <f t="shared" si="13"/>
      </c>
      <c r="AK74" s="180">
        <f t="shared" si="13"/>
      </c>
      <c r="AL74" s="180">
        <f t="shared" si="13"/>
      </c>
      <c r="AM74" s="180">
        <f t="shared" si="13"/>
      </c>
      <c r="AN74" s="180">
        <f t="shared" si="13"/>
      </c>
      <c r="AO74" s="180">
        <f t="shared" si="13"/>
      </c>
      <c r="AP74" s="180">
        <f t="shared" si="13"/>
      </c>
      <c r="AQ74" s="180">
        <f t="shared" si="13"/>
      </c>
      <c r="AR74" s="180">
        <f t="shared" si="13"/>
      </c>
      <c r="AS74" s="180">
        <f t="shared" si="13"/>
      </c>
      <c r="AT74" s="180">
        <f t="shared" si="13"/>
      </c>
      <c r="AU74" s="180">
        <f t="shared" si="13"/>
      </c>
      <c r="AV74" s="180">
        <f t="shared" si="13"/>
      </c>
      <c r="AW74" s="180">
        <f t="shared" si="13"/>
      </c>
      <c r="AX74" s="180">
        <f t="shared" si="28"/>
      </c>
      <c r="AY74" s="180">
        <f t="shared" si="28"/>
      </c>
      <c r="AZ74" s="180">
        <f t="shared" si="28"/>
      </c>
      <c r="BA74" s="180">
        <f t="shared" si="28"/>
      </c>
      <c r="BB74" s="181">
        <f t="shared" si="28"/>
      </c>
      <c r="BC74" s="146"/>
      <c r="BD74" s="41"/>
      <c r="BE74" s="59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</row>
    <row r="75" spans="2:83" s="5" customFormat="1" ht="12">
      <c r="B75" s="162" t="str">
        <f aca="true" t="shared" si="30" ref="B75:AF75">B41</f>
        <v>3.2 Erfahrung in virtuellen und realen Welten differenzieren</v>
      </c>
      <c r="C75" s="161">
        <f t="shared" si="30"/>
        <v>0</v>
      </c>
      <c r="D75" s="161">
        <f t="shared" si="30"/>
        <v>0</v>
      </c>
      <c r="E75" s="161">
        <f t="shared" si="30"/>
        <v>0</v>
      </c>
      <c r="F75" s="161">
        <f t="shared" si="30"/>
        <v>0</v>
      </c>
      <c r="G75" s="161">
        <f t="shared" si="30"/>
        <v>0</v>
      </c>
      <c r="H75" s="161">
        <f t="shared" si="30"/>
        <v>0</v>
      </c>
      <c r="I75" s="161">
        <f t="shared" si="30"/>
        <v>0</v>
      </c>
      <c r="J75" s="161">
        <f t="shared" si="30"/>
        <v>0</v>
      </c>
      <c r="K75" s="161">
        <f t="shared" si="30"/>
        <v>0</v>
      </c>
      <c r="L75" s="161">
        <f t="shared" si="30"/>
        <v>0</v>
      </c>
      <c r="M75" s="161">
        <f t="shared" si="30"/>
        <v>0</v>
      </c>
      <c r="N75" s="161">
        <f t="shared" si="30"/>
        <v>0</v>
      </c>
      <c r="O75" s="161">
        <f t="shared" si="30"/>
        <v>0</v>
      </c>
      <c r="P75" s="161">
        <f t="shared" si="30"/>
        <v>0</v>
      </c>
      <c r="Q75" s="161">
        <f t="shared" si="30"/>
        <v>0</v>
      </c>
      <c r="R75" s="161">
        <f t="shared" si="30"/>
        <v>0</v>
      </c>
      <c r="S75" s="161">
        <f t="shared" si="30"/>
        <v>0</v>
      </c>
      <c r="T75" s="161">
        <f t="shared" si="30"/>
        <v>0</v>
      </c>
      <c r="U75" s="161">
        <f t="shared" si="30"/>
        <v>0</v>
      </c>
      <c r="V75" s="161">
        <f t="shared" si="30"/>
        <v>0</v>
      </c>
      <c r="W75" s="161">
        <f t="shared" si="30"/>
        <v>0</v>
      </c>
      <c r="X75" s="161">
        <f t="shared" si="30"/>
        <v>0</v>
      </c>
      <c r="Y75" s="161">
        <f t="shared" si="30"/>
        <v>0</v>
      </c>
      <c r="Z75" s="161">
        <f t="shared" si="30"/>
        <v>0</v>
      </c>
      <c r="AA75" s="161">
        <f t="shared" si="30"/>
        <v>0</v>
      </c>
      <c r="AB75" s="161">
        <f t="shared" si="30"/>
        <v>0</v>
      </c>
      <c r="AC75" s="161">
        <f t="shared" si="30"/>
        <v>0</v>
      </c>
      <c r="AD75" s="161">
        <f t="shared" si="30"/>
        <v>0</v>
      </c>
      <c r="AE75" s="161">
        <f t="shared" si="30"/>
        <v>0</v>
      </c>
      <c r="AF75" s="161">
        <f t="shared" si="30"/>
        <v>0</v>
      </c>
      <c r="AG75" s="124">
        <f>AG41</f>
        <v>0</v>
      </c>
      <c r="AH75" s="185"/>
      <c r="AI75" s="187">
        <f aca="true" t="shared" si="31" ref="AI75:BB76">IF(AI$1&lt;=$AG75,0,"")</f>
      </c>
      <c r="AJ75" s="180">
        <f t="shared" si="31"/>
      </c>
      <c r="AK75" s="180">
        <f t="shared" si="31"/>
      </c>
      <c r="AL75" s="180">
        <f t="shared" si="31"/>
      </c>
      <c r="AM75" s="180">
        <f t="shared" si="31"/>
      </c>
      <c r="AN75" s="180">
        <f t="shared" si="31"/>
      </c>
      <c r="AO75" s="180">
        <f t="shared" si="31"/>
      </c>
      <c r="AP75" s="180">
        <f t="shared" si="31"/>
      </c>
      <c r="AQ75" s="180">
        <f t="shared" si="31"/>
      </c>
      <c r="AR75" s="180">
        <f t="shared" si="31"/>
      </c>
      <c r="AS75" s="180">
        <f t="shared" si="31"/>
      </c>
      <c r="AT75" s="180">
        <f t="shared" si="31"/>
      </c>
      <c r="AU75" s="180">
        <f t="shared" si="31"/>
      </c>
      <c r="AV75" s="180">
        <f t="shared" si="31"/>
      </c>
      <c r="AW75" s="180">
        <f t="shared" si="31"/>
      </c>
      <c r="AX75" s="180">
        <f t="shared" si="31"/>
      </c>
      <c r="AY75" s="180">
        <f t="shared" si="31"/>
      </c>
      <c r="AZ75" s="180">
        <f t="shared" si="31"/>
      </c>
      <c r="BA75" s="180">
        <f t="shared" si="31"/>
      </c>
      <c r="BB75" s="181">
        <f t="shared" si="31"/>
      </c>
      <c r="BC75" s="146"/>
      <c r="BD75" s="41"/>
      <c r="BE75" s="59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</row>
    <row r="76" spans="2:83" s="5" customFormat="1" ht="12">
      <c r="B76" s="162" t="str">
        <f aca="true" t="shared" si="32" ref="B76:AF76">B43</f>
        <v>3.3 Medienspezifische Ausdrucksformen verstehen und anwenden </v>
      </c>
      <c r="C76" s="161">
        <f t="shared" si="32"/>
        <v>0</v>
      </c>
      <c r="D76" s="161">
        <f t="shared" si="32"/>
        <v>0</v>
      </c>
      <c r="E76" s="161">
        <f t="shared" si="32"/>
        <v>0</v>
      </c>
      <c r="F76" s="161">
        <f t="shared" si="32"/>
        <v>0</v>
      </c>
      <c r="G76" s="161">
        <f t="shared" si="32"/>
        <v>0</v>
      </c>
      <c r="H76" s="161">
        <f t="shared" si="32"/>
        <v>0</v>
      </c>
      <c r="I76" s="161">
        <f t="shared" si="32"/>
        <v>0</v>
      </c>
      <c r="J76" s="161">
        <f t="shared" si="32"/>
        <v>0</v>
      </c>
      <c r="K76" s="161">
        <f t="shared" si="32"/>
        <v>0</v>
      </c>
      <c r="L76" s="161">
        <f t="shared" si="32"/>
        <v>0</v>
      </c>
      <c r="M76" s="161">
        <f t="shared" si="32"/>
        <v>0</v>
      </c>
      <c r="N76" s="161">
        <f t="shared" si="32"/>
        <v>0</v>
      </c>
      <c r="O76" s="161">
        <f t="shared" si="32"/>
        <v>0</v>
      </c>
      <c r="P76" s="161">
        <f t="shared" si="32"/>
        <v>0</v>
      </c>
      <c r="Q76" s="161">
        <f t="shared" si="32"/>
        <v>0</v>
      </c>
      <c r="R76" s="161">
        <f t="shared" si="32"/>
        <v>0</v>
      </c>
      <c r="S76" s="161">
        <f t="shared" si="32"/>
        <v>0</v>
      </c>
      <c r="T76" s="161">
        <f t="shared" si="32"/>
        <v>0</v>
      </c>
      <c r="U76" s="161">
        <f t="shared" si="32"/>
        <v>0</v>
      </c>
      <c r="V76" s="161">
        <f t="shared" si="32"/>
        <v>0</v>
      </c>
      <c r="W76" s="161">
        <f t="shared" si="32"/>
        <v>0</v>
      </c>
      <c r="X76" s="161">
        <f t="shared" si="32"/>
        <v>0</v>
      </c>
      <c r="Y76" s="161">
        <f t="shared" si="32"/>
        <v>0</v>
      </c>
      <c r="Z76" s="161">
        <f t="shared" si="32"/>
        <v>0</v>
      </c>
      <c r="AA76" s="161">
        <f t="shared" si="32"/>
        <v>0</v>
      </c>
      <c r="AB76" s="161">
        <f t="shared" si="32"/>
        <v>0</v>
      </c>
      <c r="AC76" s="161">
        <f t="shared" si="32"/>
        <v>0</v>
      </c>
      <c r="AD76" s="161">
        <f t="shared" si="32"/>
        <v>0</v>
      </c>
      <c r="AE76" s="161">
        <f t="shared" si="32"/>
        <v>0</v>
      </c>
      <c r="AF76" s="161">
        <f t="shared" si="32"/>
        <v>0</v>
      </c>
      <c r="AG76" s="124">
        <f>AG43</f>
        <v>0</v>
      </c>
      <c r="AH76" s="185"/>
      <c r="AI76" s="187">
        <f t="shared" si="31"/>
      </c>
      <c r="AJ76" s="180">
        <f t="shared" si="31"/>
      </c>
      <c r="AK76" s="180">
        <f t="shared" si="31"/>
      </c>
      <c r="AL76" s="180">
        <f t="shared" si="31"/>
      </c>
      <c r="AM76" s="180">
        <f t="shared" si="31"/>
      </c>
      <c r="AN76" s="180">
        <f t="shared" si="31"/>
      </c>
      <c r="AO76" s="180">
        <f t="shared" si="31"/>
      </c>
      <c r="AP76" s="180">
        <f t="shared" si="31"/>
      </c>
      <c r="AQ76" s="180">
        <f t="shared" si="31"/>
      </c>
      <c r="AR76" s="180">
        <f t="shared" si="31"/>
      </c>
      <c r="AS76" s="180">
        <f t="shared" si="31"/>
      </c>
      <c r="AT76" s="180">
        <f t="shared" si="31"/>
      </c>
      <c r="AU76" s="180">
        <f t="shared" si="31"/>
      </c>
      <c r="AV76" s="180">
        <f t="shared" si="31"/>
      </c>
      <c r="AW76" s="180">
        <f t="shared" si="31"/>
      </c>
      <c r="AX76" s="180">
        <f t="shared" si="31"/>
      </c>
      <c r="AY76" s="180">
        <f t="shared" si="31"/>
      </c>
      <c r="AZ76" s="180">
        <f t="shared" si="31"/>
      </c>
      <c r="BA76" s="180">
        <f t="shared" si="31"/>
      </c>
      <c r="BB76" s="181">
        <f t="shared" si="31"/>
      </c>
      <c r="BC76" s="146"/>
      <c r="BD76" s="41"/>
      <c r="BE76" s="59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</row>
    <row r="77" spans="2:83" s="5" customFormat="1" ht="18.75" customHeight="1">
      <c r="B77" s="122" t="str">
        <f aca="true" t="shared" si="33" ref="B77:AF77">B45</f>
        <v>4 Medienerziehung</v>
      </c>
      <c r="C77" s="160">
        <f t="shared" si="33"/>
        <v>0</v>
      </c>
      <c r="D77" s="160">
        <f t="shared" si="33"/>
        <v>0</v>
      </c>
      <c r="E77" s="160">
        <f t="shared" si="33"/>
        <v>0</v>
      </c>
      <c r="F77" s="160">
        <f t="shared" si="33"/>
        <v>0</v>
      </c>
      <c r="G77" s="160">
        <f t="shared" si="33"/>
        <v>0</v>
      </c>
      <c r="H77" s="160">
        <f t="shared" si="33"/>
        <v>0</v>
      </c>
      <c r="I77" s="160">
        <f t="shared" si="33"/>
        <v>0</v>
      </c>
      <c r="J77" s="160">
        <f t="shared" si="33"/>
        <v>0</v>
      </c>
      <c r="K77" s="160">
        <f t="shared" si="33"/>
        <v>0</v>
      </c>
      <c r="L77" s="160">
        <f t="shared" si="33"/>
        <v>0</v>
      </c>
      <c r="M77" s="160">
        <f t="shared" si="33"/>
        <v>0</v>
      </c>
      <c r="N77" s="160">
        <f t="shared" si="33"/>
        <v>0</v>
      </c>
      <c r="O77" s="160">
        <f t="shared" si="33"/>
        <v>0</v>
      </c>
      <c r="P77" s="160">
        <f t="shared" si="33"/>
        <v>0</v>
      </c>
      <c r="Q77" s="160">
        <f t="shared" si="33"/>
        <v>0</v>
      </c>
      <c r="R77" s="160">
        <f t="shared" si="33"/>
        <v>0</v>
      </c>
      <c r="S77" s="160">
        <f t="shared" si="33"/>
        <v>0</v>
      </c>
      <c r="T77" s="160">
        <f t="shared" si="33"/>
        <v>0</v>
      </c>
      <c r="U77" s="160">
        <f t="shared" si="33"/>
        <v>0</v>
      </c>
      <c r="V77" s="160">
        <f t="shared" si="33"/>
        <v>0</v>
      </c>
      <c r="W77" s="160">
        <f t="shared" si="33"/>
        <v>0</v>
      </c>
      <c r="X77" s="160">
        <f t="shared" si="33"/>
        <v>0</v>
      </c>
      <c r="Y77" s="160">
        <f t="shared" si="33"/>
        <v>0</v>
      </c>
      <c r="Z77" s="160">
        <f t="shared" si="33"/>
        <v>0</v>
      </c>
      <c r="AA77" s="160">
        <f t="shared" si="33"/>
        <v>0</v>
      </c>
      <c r="AB77" s="160">
        <f t="shared" si="33"/>
        <v>0</v>
      </c>
      <c r="AC77" s="160">
        <f t="shared" si="33"/>
        <v>0</v>
      </c>
      <c r="AD77" s="160">
        <f t="shared" si="33"/>
        <v>0</v>
      </c>
      <c r="AE77" s="160">
        <f t="shared" si="33"/>
        <v>0</v>
      </c>
      <c r="AF77" s="160">
        <f t="shared" si="33"/>
        <v>38.65</v>
      </c>
      <c r="AG77" s="132">
        <f>AG45</f>
        <v>0</v>
      </c>
      <c r="AH77" s="184"/>
      <c r="AI77" s="187">
        <f aca="true" t="shared" si="34" ref="AI77:BB79">IF(AI$1&lt;=$AG77,0,"")</f>
      </c>
      <c r="AJ77" s="180">
        <f t="shared" si="34"/>
      </c>
      <c r="AK77" s="180">
        <f t="shared" si="34"/>
      </c>
      <c r="AL77" s="180">
        <f t="shared" si="34"/>
      </c>
      <c r="AM77" s="180">
        <f t="shared" si="34"/>
      </c>
      <c r="AN77" s="180">
        <f t="shared" si="34"/>
      </c>
      <c r="AO77" s="180">
        <f t="shared" si="34"/>
      </c>
      <c r="AP77" s="180">
        <f t="shared" si="34"/>
      </c>
      <c r="AQ77" s="180">
        <f t="shared" si="34"/>
      </c>
      <c r="AR77" s="180">
        <f t="shared" si="34"/>
      </c>
      <c r="AS77" s="180">
        <f t="shared" si="34"/>
      </c>
      <c r="AT77" s="180">
        <f t="shared" si="34"/>
      </c>
      <c r="AU77" s="180">
        <f t="shared" si="34"/>
      </c>
      <c r="AV77" s="180">
        <f t="shared" si="34"/>
      </c>
      <c r="AW77" s="180">
        <f t="shared" si="34"/>
      </c>
      <c r="AX77" s="180">
        <f t="shared" si="34"/>
      </c>
      <c r="AY77" s="180">
        <f t="shared" si="34"/>
      </c>
      <c r="AZ77" s="180">
        <f t="shared" si="34"/>
      </c>
      <c r="BA77" s="180">
        <f t="shared" si="34"/>
      </c>
      <c r="BB77" s="181">
        <f t="shared" si="34"/>
      </c>
      <c r="BC77" s="146"/>
      <c r="BD77" s="41"/>
      <c r="BE77" s="59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</row>
    <row r="78" spans="2:83" s="5" customFormat="1" ht="12">
      <c r="B78" s="162" t="str">
        <f aca="true" t="shared" si="35" ref="B78:AF78">B46</f>
        <v>4.1 Kritische Aspekte der digitalen Medien im Unterricht thematisieren </v>
      </c>
      <c r="C78" s="161">
        <f t="shared" si="35"/>
        <v>0</v>
      </c>
      <c r="D78" s="161">
        <f t="shared" si="35"/>
        <v>0</v>
      </c>
      <c r="E78" s="161">
        <f t="shared" si="35"/>
        <v>0</v>
      </c>
      <c r="F78" s="161">
        <f t="shared" si="35"/>
        <v>0</v>
      </c>
      <c r="G78" s="161">
        <f t="shared" si="35"/>
        <v>0</v>
      </c>
      <c r="H78" s="161">
        <f t="shared" si="35"/>
        <v>0</v>
      </c>
      <c r="I78" s="161">
        <f t="shared" si="35"/>
        <v>0</v>
      </c>
      <c r="J78" s="161">
        <f t="shared" si="35"/>
        <v>0</v>
      </c>
      <c r="K78" s="161">
        <f t="shared" si="35"/>
        <v>0</v>
      </c>
      <c r="L78" s="161">
        <f t="shared" si="35"/>
        <v>0</v>
      </c>
      <c r="M78" s="161">
        <f t="shared" si="35"/>
        <v>0</v>
      </c>
      <c r="N78" s="161">
        <f t="shared" si="35"/>
        <v>0</v>
      </c>
      <c r="O78" s="161">
        <f t="shared" si="35"/>
        <v>0</v>
      </c>
      <c r="P78" s="161">
        <f t="shared" si="35"/>
        <v>0</v>
      </c>
      <c r="Q78" s="161">
        <f t="shared" si="35"/>
        <v>0</v>
      </c>
      <c r="R78" s="161">
        <f t="shared" si="35"/>
        <v>0</v>
      </c>
      <c r="S78" s="161">
        <f t="shared" si="35"/>
        <v>0</v>
      </c>
      <c r="T78" s="161">
        <f t="shared" si="35"/>
        <v>0</v>
      </c>
      <c r="U78" s="161">
        <f t="shared" si="35"/>
        <v>0</v>
      </c>
      <c r="V78" s="161">
        <f t="shared" si="35"/>
        <v>0</v>
      </c>
      <c r="W78" s="161">
        <f t="shared" si="35"/>
        <v>0</v>
      </c>
      <c r="X78" s="161">
        <f t="shared" si="35"/>
        <v>0</v>
      </c>
      <c r="Y78" s="161">
        <f t="shared" si="35"/>
        <v>0</v>
      </c>
      <c r="Z78" s="161">
        <f t="shared" si="35"/>
        <v>0</v>
      </c>
      <c r="AA78" s="161">
        <f t="shared" si="35"/>
        <v>0</v>
      </c>
      <c r="AB78" s="161">
        <f t="shared" si="35"/>
        <v>0</v>
      </c>
      <c r="AC78" s="161">
        <f t="shared" si="35"/>
        <v>0</v>
      </c>
      <c r="AD78" s="161">
        <f t="shared" si="35"/>
        <v>0</v>
      </c>
      <c r="AE78" s="161">
        <f t="shared" si="35"/>
        <v>0</v>
      </c>
      <c r="AF78" s="161">
        <f t="shared" si="35"/>
        <v>20.18</v>
      </c>
      <c r="AG78" s="124">
        <f>AG46</f>
        <v>0</v>
      </c>
      <c r="AH78" s="185"/>
      <c r="AI78" s="187">
        <f t="shared" si="34"/>
      </c>
      <c r="AJ78" s="180">
        <f t="shared" si="34"/>
      </c>
      <c r="AK78" s="180">
        <f t="shared" si="34"/>
      </c>
      <c r="AL78" s="180">
        <f t="shared" si="34"/>
      </c>
      <c r="AM78" s="180">
        <f t="shared" si="34"/>
      </c>
      <c r="AN78" s="180">
        <f t="shared" si="34"/>
      </c>
      <c r="AO78" s="180">
        <f t="shared" si="34"/>
      </c>
      <c r="AP78" s="180">
        <f t="shared" si="34"/>
      </c>
      <c r="AQ78" s="180">
        <f t="shared" si="34"/>
      </c>
      <c r="AR78" s="180">
        <f t="shared" si="34"/>
      </c>
      <c r="AS78" s="180">
        <f t="shared" si="34"/>
      </c>
      <c r="AT78" s="180">
        <f t="shared" si="34"/>
      </c>
      <c r="AU78" s="180">
        <f t="shared" si="34"/>
      </c>
      <c r="AV78" s="180">
        <f t="shared" si="34"/>
      </c>
      <c r="AW78" s="180">
        <f t="shared" si="34"/>
      </c>
      <c r="AX78" s="180">
        <f t="shared" si="34"/>
      </c>
      <c r="AY78" s="180">
        <f t="shared" si="34"/>
      </c>
      <c r="AZ78" s="180">
        <f t="shared" si="34"/>
      </c>
      <c r="BA78" s="180">
        <f t="shared" si="34"/>
      </c>
      <c r="BB78" s="181">
        <f t="shared" si="34"/>
      </c>
      <c r="BC78" s="146"/>
      <c r="BD78" s="41"/>
      <c r="BE78" s="59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</row>
    <row r="79" spans="2:83" s="5" customFormat="1" ht="20.25">
      <c r="B79" s="162" t="str">
        <f aca="true" t="shared" si="36" ref="B79:AF79">B49</f>
        <v>4.2 Aspekte der Gesundheit, Gewalt, Sicherheit und Recht von ICT-Medien im Unterricht thematisieren</v>
      </c>
      <c r="C79" s="161">
        <f t="shared" si="36"/>
        <v>0</v>
      </c>
      <c r="D79" s="161">
        <f t="shared" si="36"/>
        <v>0</v>
      </c>
      <c r="E79" s="161">
        <f t="shared" si="36"/>
        <v>0</v>
      </c>
      <c r="F79" s="161">
        <f t="shared" si="36"/>
        <v>0</v>
      </c>
      <c r="G79" s="161">
        <f t="shared" si="36"/>
        <v>0</v>
      </c>
      <c r="H79" s="161">
        <f t="shared" si="36"/>
        <v>0</v>
      </c>
      <c r="I79" s="161">
        <f t="shared" si="36"/>
        <v>0</v>
      </c>
      <c r="J79" s="161">
        <f t="shared" si="36"/>
        <v>0</v>
      </c>
      <c r="K79" s="161">
        <f t="shared" si="36"/>
        <v>0</v>
      </c>
      <c r="L79" s="161">
        <f t="shared" si="36"/>
        <v>0</v>
      </c>
      <c r="M79" s="161">
        <f t="shared" si="36"/>
        <v>0</v>
      </c>
      <c r="N79" s="161">
        <f t="shared" si="36"/>
        <v>0</v>
      </c>
      <c r="O79" s="161">
        <f t="shared" si="36"/>
        <v>0</v>
      </c>
      <c r="P79" s="161">
        <f t="shared" si="36"/>
        <v>0</v>
      </c>
      <c r="Q79" s="161">
        <f t="shared" si="36"/>
        <v>0</v>
      </c>
      <c r="R79" s="161">
        <f t="shared" si="36"/>
        <v>0</v>
      </c>
      <c r="S79" s="161">
        <f t="shared" si="36"/>
        <v>0</v>
      </c>
      <c r="T79" s="161">
        <f t="shared" si="36"/>
        <v>0</v>
      </c>
      <c r="U79" s="161">
        <f t="shared" si="36"/>
        <v>0</v>
      </c>
      <c r="V79" s="161">
        <f t="shared" si="36"/>
        <v>0</v>
      </c>
      <c r="W79" s="161">
        <f t="shared" si="36"/>
        <v>0</v>
      </c>
      <c r="X79" s="161">
        <f t="shared" si="36"/>
        <v>0</v>
      </c>
      <c r="Y79" s="161">
        <f t="shared" si="36"/>
        <v>0</v>
      </c>
      <c r="Z79" s="161">
        <f t="shared" si="36"/>
        <v>0</v>
      </c>
      <c r="AA79" s="161">
        <f t="shared" si="36"/>
        <v>0</v>
      </c>
      <c r="AB79" s="161">
        <f t="shared" si="36"/>
        <v>0</v>
      </c>
      <c r="AC79" s="161">
        <f t="shared" si="36"/>
        <v>0</v>
      </c>
      <c r="AD79" s="161">
        <f t="shared" si="36"/>
        <v>0</v>
      </c>
      <c r="AE79" s="161">
        <f t="shared" si="36"/>
        <v>0</v>
      </c>
      <c r="AF79" s="161">
        <f t="shared" si="36"/>
        <v>18.47</v>
      </c>
      <c r="AG79" s="124">
        <f>AG49</f>
        <v>0</v>
      </c>
      <c r="AH79" s="185"/>
      <c r="AI79" s="187">
        <f t="shared" si="34"/>
      </c>
      <c r="AJ79" s="180">
        <f t="shared" si="34"/>
      </c>
      <c r="AK79" s="180">
        <f t="shared" si="34"/>
      </c>
      <c r="AL79" s="180">
        <f t="shared" si="34"/>
      </c>
      <c r="AM79" s="180">
        <f t="shared" si="34"/>
      </c>
      <c r="AN79" s="180">
        <f t="shared" si="34"/>
      </c>
      <c r="AO79" s="180">
        <f t="shared" si="34"/>
      </c>
      <c r="AP79" s="180">
        <f t="shared" si="34"/>
      </c>
      <c r="AQ79" s="180">
        <f t="shared" si="34"/>
      </c>
      <c r="AR79" s="180">
        <f t="shared" si="34"/>
      </c>
      <c r="AS79" s="180">
        <f t="shared" si="34"/>
      </c>
      <c r="AT79" s="180">
        <f t="shared" si="34"/>
      </c>
      <c r="AU79" s="180">
        <f t="shared" si="34"/>
      </c>
      <c r="AV79" s="180">
        <f t="shared" si="34"/>
      </c>
      <c r="AW79" s="180">
        <f t="shared" si="34"/>
      </c>
      <c r="AX79" s="180">
        <f t="shared" si="34"/>
      </c>
      <c r="AY79" s="180">
        <f t="shared" si="34"/>
      </c>
      <c r="AZ79" s="180">
        <f t="shared" si="34"/>
      </c>
      <c r="BA79" s="180">
        <f t="shared" si="34"/>
      </c>
      <c r="BB79" s="181">
        <f t="shared" si="34"/>
      </c>
      <c r="BC79" s="146"/>
      <c r="BD79" s="41"/>
      <c r="BE79" s="59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</row>
    <row r="80" spans="2:83" s="5" customFormat="1" ht="18.75" customHeight="1">
      <c r="B80" s="122" t="str">
        <f aca="true" t="shared" si="37" ref="B80:AF80">B52</f>
        <v>5 Schulentwicklung im Medienzusammenhang</v>
      </c>
      <c r="C80" s="160">
        <f t="shared" si="37"/>
        <v>0</v>
      </c>
      <c r="D80" s="160">
        <f t="shared" si="37"/>
        <v>0</v>
      </c>
      <c r="E80" s="160">
        <f t="shared" si="37"/>
        <v>0</v>
      </c>
      <c r="F80" s="160">
        <f t="shared" si="37"/>
        <v>0</v>
      </c>
      <c r="G80" s="160">
        <f t="shared" si="37"/>
        <v>0</v>
      </c>
      <c r="H80" s="160">
        <f t="shared" si="37"/>
        <v>0</v>
      </c>
      <c r="I80" s="160">
        <f t="shared" si="37"/>
        <v>0</v>
      </c>
      <c r="J80" s="160">
        <f t="shared" si="37"/>
        <v>0</v>
      </c>
      <c r="K80" s="160">
        <f t="shared" si="37"/>
        <v>0</v>
      </c>
      <c r="L80" s="160">
        <f t="shared" si="37"/>
        <v>0</v>
      </c>
      <c r="M80" s="160">
        <f t="shared" si="37"/>
        <v>0</v>
      </c>
      <c r="N80" s="160">
        <f t="shared" si="37"/>
        <v>0</v>
      </c>
      <c r="O80" s="160">
        <f t="shared" si="37"/>
        <v>0</v>
      </c>
      <c r="P80" s="160">
        <f t="shared" si="37"/>
        <v>0</v>
      </c>
      <c r="Q80" s="160">
        <f t="shared" si="37"/>
        <v>0</v>
      </c>
      <c r="R80" s="160">
        <f t="shared" si="37"/>
        <v>0</v>
      </c>
      <c r="S80" s="160">
        <f t="shared" si="37"/>
        <v>0</v>
      </c>
      <c r="T80" s="160">
        <f t="shared" si="37"/>
        <v>0</v>
      </c>
      <c r="U80" s="160">
        <f t="shared" si="37"/>
        <v>0</v>
      </c>
      <c r="V80" s="160">
        <f t="shared" si="37"/>
        <v>0</v>
      </c>
      <c r="W80" s="160">
        <f t="shared" si="37"/>
        <v>0</v>
      </c>
      <c r="X80" s="160">
        <f t="shared" si="37"/>
        <v>0</v>
      </c>
      <c r="Y80" s="160">
        <f t="shared" si="37"/>
        <v>0</v>
      </c>
      <c r="Z80" s="160">
        <f t="shared" si="37"/>
        <v>0</v>
      </c>
      <c r="AA80" s="160">
        <f t="shared" si="37"/>
        <v>0</v>
      </c>
      <c r="AB80" s="160">
        <f t="shared" si="37"/>
        <v>0</v>
      </c>
      <c r="AC80" s="160">
        <f t="shared" si="37"/>
        <v>0</v>
      </c>
      <c r="AD80" s="160">
        <f t="shared" si="37"/>
        <v>0</v>
      </c>
      <c r="AE80" s="160">
        <f t="shared" si="37"/>
        <v>0</v>
      </c>
      <c r="AF80" s="160">
        <f t="shared" si="37"/>
        <v>7.07</v>
      </c>
      <c r="AG80" s="132">
        <f>AG52</f>
        <v>0</v>
      </c>
      <c r="AH80" s="184"/>
      <c r="AI80" s="187">
        <f aca="true" t="shared" si="38" ref="AI80:BB82">IF(AI$1&lt;=$AG80,0,"")</f>
      </c>
      <c r="AJ80" s="180">
        <f t="shared" si="38"/>
      </c>
      <c r="AK80" s="180">
        <f t="shared" si="38"/>
      </c>
      <c r="AL80" s="180">
        <f t="shared" si="38"/>
      </c>
      <c r="AM80" s="180">
        <f t="shared" si="38"/>
      </c>
      <c r="AN80" s="180">
        <f t="shared" si="38"/>
      </c>
      <c r="AO80" s="180">
        <f t="shared" si="38"/>
      </c>
      <c r="AP80" s="180">
        <f t="shared" si="38"/>
      </c>
      <c r="AQ80" s="180">
        <f t="shared" si="38"/>
      </c>
      <c r="AR80" s="180">
        <f t="shared" si="38"/>
      </c>
      <c r="AS80" s="180">
        <f t="shared" si="38"/>
      </c>
      <c r="AT80" s="180">
        <f t="shared" si="38"/>
      </c>
      <c r="AU80" s="180">
        <f t="shared" si="38"/>
      </c>
      <c r="AV80" s="180">
        <f t="shared" si="38"/>
      </c>
      <c r="AW80" s="180">
        <f t="shared" si="38"/>
      </c>
      <c r="AX80" s="180">
        <f t="shared" si="38"/>
      </c>
      <c r="AY80" s="180">
        <f t="shared" si="38"/>
      </c>
      <c r="AZ80" s="180">
        <f t="shared" si="38"/>
      </c>
      <c r="BA80" s="180">
        <f t="shared" si="38"/>
      </c>
      <c r="BB80" s="181">
        <f t="shared" si="38"/>
      </c>
      <c r="BC80" s="146"/>
      <c r="BD80" s="41"/>
      <c r="BE80" s="59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</row>
    <row r="81" spans="2:83" s="5" customFormat="1" ht="12">
      <c r="B81" s="162" t="str">
        <f aca="true" t="shared" si="39" ref="B81:AF81">B53</f>
        <v>5.1  Kollegiale Unterstützung beim Einsatz von ICT-Medien im Schulhaus anbieten</v>
      </c>
      <c r="C81" s="161">
        <f t="shared" si="39"/>
        <v>0</v>
      </c>
      <c r="D81" s="161">
        <f t="shared" si="39"/>
        <v>0</v>
      </c>
      <c r="E81" s="161">
        <f t="shared" si="39"/>
        <v>0</v>
      </c>
      <c r="F81" s="161">
        <f t="shared" si="39"/>
        <v>0</v>
      </c>
      <c r="G81" s="161">
        <f t="shared" si="39"/>
        <v>0</v>
      </c>
      <c r="H81" s="161">
        <f t="shared" si="39"/>
        <v>0</v>
      </c>
      <c r="I81" s="161">
        <f t="shared" si="39"/>
        <v>0</v>
      </c>
      <c r="J81" s="161">
        <f t="shared" si="39"/>
        <v>0</v>
      </c>
      <c r="K81" s="161">
        <f t="shared" si="39"/>
        <v>0</v>
      </c>
      <c r="L81" s="161">
        <f t="shared" si="39"/>
        <v>0</v>
      </c>
      <c r="M81" s="161">
        <f t="shared" si="39"/>
        <v>0</v>
      </c>
      <c r="N81" s="161">
        <f t="shared" si="39"/>
        <v>0</v>
      </c>
      <c r="O81" s="161">
        <f t="shared" si="39"/>
        <v>0</v>
      </c>
      <c r="P81" s="161">
        <f t="shared" si="39"/>
        <v>0</v>
      </c>
      <c r="Q81" s="161">
        <f t="shared" si="39"/>
        <v>0</v>
      </c>
      <c r="R81" s="161">
        <f t="shared" si="39"/>
        <v>0</v>
      </c>
      <c r="S81" s="161">
        <f t="shared" si="39"/>
        <v>0</v>
      </c>
      <c r="T81" s="161">
        <f t="shared" si="39"/>
        <v>0</v>
      </c>
      <c r="U81" s="161">
        <f t="shared" si="39"/>
        <v>0</v>
      </c>
      <c r="V81" s="161">
        <f t="shared" si="39"/>
        <v>0</v>
      </c>
      <c r="W81" s="161">
        <f t="shared" si="39"/>
        <v>0</v>
      </c>
      <c r="X81" s="161">
        <f t="shared" si="39"/>
        <v>0</v>
      </c>
      <c r="Y81" s="161">
        <f t="shared" si="39"/>
        <v>0</v>
      </c>
      <c r="Z81" s="161">
        <f t="shared" si="39"/>
        <v>0</v>
      </c>
      <c r="AA81" s="161">
        <f t="shared" si="39"/>
        <v>0</v>
      </c>
      <c r="AB81" s="161">
        <f t="shared" si="39"/>
        <v>0</v>
      </c>
      <c r="AC81" s="161">
        <f t="shared" si="39"/>
        <v>0</v>
      </c>
      <c r="AD81" s="161">
        <f t="shared" si="39"/>
        <v>0</v>
      </c>
      <c r="AE81" s="161">
        <f t="shared" si="39"/>
        <v>0</v>
      </c>
      <c r="AF81" s="161">
        <f t="shared" si="39"/>
        <v>0</v>
      </c>
      <c r="AG81" s="124">
        <f>AG53</f>
        <v>0</v>
      </c>
      <c r="AH81" s="185"/>
      <c r="AI81" s="187">
        <f t="shared" si="38"/>
      </c>
      <c r="AJ81" s="180">
        <f t="shared" si="38"/>
      </c>
      <c r="AK81" s="180">
        <f t="shared" si="38"/>
      </c>
      <c r="AL81" s="180">
        <f t="shared" si="38"/>
      </c>
      <c r="AM81" s="180">
        <f t="shared" si="38"/>
      </c>
      <c r="AN81" s="180">
        <f t="shared" si="38"/>
      </c>
      <c r="AO81" s="180">
        <f t="shared" si="38"/>
      </c>
      <c r="AP81" s="180">
        <f t="shared" si="38"/>
      </c>
      <c r="AQ81" s="180">
        <f t="shared" si="38"/>
      </c>
      <c r="AR81" s="180">
        <f t="shared" si="38"/>
      </c>
      <c r="AS81" s="180">
        <f t="shared" si="38"/>
      </c>
      <c r="AT81" s="180">
        <f t="shared" si="38"/>
      </c>
      <c r="AU81" s="180">
        <f t="shared" si="38"/>
      </c>
      <c r="AV81" s="180">
        <f t="shared" si="38"/>
      </c>
      <c r="AW81" s="180">
        <f t="shared" si="38"/>
      </c>
      <c r="AX81" s="180">
        <f t="shared" si="38"/>
      </c>
      <c r="AY81" s="180">
        <f t="shared" si="38"/>
      </c>
      <c r="AZ81" s="180">
        <f t="shared" si="38"/>
      </c>
      <c r="BA81" s="180">
        <f t="shared" si="38"/>
      </c>
      <c r="BB81" s="181">
        <f t="shared" si="38"/>
      </c>
      <c r="BC81" s="146"/>
      <c r="BD81" s="41"/>
      <c r="BE81" s="59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</row>
    <row r="82" spans="2:83" s="5" customFormat="1" ht="12">
      <c r="B82" s="202" t="str">
        <f aca="true" t="shared" si="40" ref="B82:AF82">B55</f>
        <v>5.2 Sich bei der Entwicklung eines Medienleitbildes in der Schule engagieren</v>
      </c>
      <c r="C82" s="204">
        <f t="shared" si="40"/>
        <v>0</v>
      </c>
      <c r="D82" s="204">
        <f t="shared" si="40"/>
        <v>0</v>
      </c>
      <c r="E82" s="204">
        <f t="shared" si="40"/>
        <v>0</v>
      </c>
      <c r="F82" s="204">
        <f t="shared" si="40"/>
        <v>0</v>
      </c>
      <c r="G82" s="204">
        <f t="shared" si="40"/>
        <v>0</v>
      </c>
      <c r="H82" s="204">
        <f t="shared" si="40"/>
        <v>0</v>
      </c>
      <c r="I82" s="204">
        <f t="shared" si="40"/>
        <v>0</v>
      </c>
      <c r="J82" s="204">
        <f t="shared" si="40"/>
        <v>0</v>
      </c>
      <c r="K82" s="204">
        <f t="shared" si="40"/>
        <v>0</v>
      </c>
      <c r="L82" s="204">
        <f t="shared" si="40"/>
        <v>0</v>
      </c>
      <c r="M82" s="204">
        <f t="shared" si="40"/>
        <v>0</v>
      </c>
      <c r="N82" s="204">
        <f t="shared" si="40"/>
        <v>0</v>
      </c>
      <c r="O82" s="204">
        <f t="shared" si="40"/>
        <v>0</v>
      </c>
      <c r="P82" s="204">
        <f t="shared" si="40"/>
        <v>0</v>
      </c>
      <c r="Q82" s="204">
        <f t="shared" si="40"/>
        <v>0</v>
      </c>
      <c r="R82" s="204">
        <f t="shared" si="40"/>
        <v>0</v>
      </c>
      <c r="S82" s="204">
        <f t="shared" si="40"/>
        <v>0</v>
      </c>
      <c r="T82" s="204">
        <f t="shared" si="40"/>
        <v>0</v>
      </c>
      <c r="U82" s="204">
        <f t="shared" si="40"/>
        <v>0</v>
      </c>
      <c r="V82" s="204">
        <f t="shared" si="40"/>
        <v>0</v>
      </c>
      <c r="W82" s="204">
        <f t="shared" si="40"/>
        <v>0</v>
      </c>
      <c r="X82" s="204">
        <f t="shared" si="40"/>
        <v>0</v>
      </c>
      <c r="Y82" s="204">
        <f t="shared" si="40"/>
        <v>0</v>
      </c>
      <c r="Z82" s="204">
        <f t="shared" si="40"/>
        <v>0</v>
      </c>
      <c r="AA82" s="204">
        <f t="shared" si="40"/>
        <v>0</v>
      </c>
      <c r="AB82" s="204">
        <f t="shared" si="40"/>
        <v>0</v>
      </c>
      <c r="AC82" s="204">
        <f t="shared" si="40"/>
        <v>0</v>
      </c>
      <c r="AD82" s="204">
        <f t="shared" si="40"/>
        <v>0</v>
      </c>
      <c r="AE82" s="204">
        <f t="shared" si="40"/>
        <v>0</v>
      </c>
      <c r="AF82" s="204">
        <f t="shared" si="40"/>
        <v>0</v>
      </c>
      <c r="AG82" s="203">
        <f>AG55</f>
        <v>0</v>
      </c>
      <c r="AH82" s="185"/>
      <c r="AI82" s="180">
        <f t="shared" si="38"/>
      </c>
      <c r="AJ82" s="180">
        <f t="shared" si="38"/>
      </c>
      <c r="AK82" s="180">
        <f t="shared" si="38"/>
      </c>
      <c r="AL82" s="180">
        <f t="shared" si="38"/>
      </c>
      <c r="AM82" s="180">
        <f t="shared" si="38"/>
      </c>
      <c r="AN82" s="180">
        <f t="shared" si="38"/>
      </c>
      <c r="AO82" s="180">
        <f t="shared" si="38"/>
      </c>
      <c r="AP82" s="180">
        <f t="shared" si="38"/>
      </c>
      <c r="AQ82" s="180">
        <f t="shared" si="38"/>
      </c>
      <c r="AR82" s="180">
        <f t="shared" si="38"/>
      </c>
      <c r="AS82" s="180">
        <f t="shared" si="38"/>
      </c>
      <c r="AT82" s="180">
        <f t="shared" si="38"/>
      </c>
      <c r="AU82" s="180">
        <f t="shared" si="38"/>
      </c>
      <c r="AV82" s="180">
        <f t="shared" si="38"/>
      </c>
      <c r="AW82" s="180">
        <f t="shared" si="38"/>
      </c>
      <c r="AX82" s="180">
        <f t="shared" si="38"/>
      </c>
      <c r="AY82" s="180">
        <f t="shared" si="38"/>
      </c>
      <c r="AZ82" s="180">
        <f t="shared" si="38"/>
      </c>
      <c r="BA82" s="180">
        <f t="shared" si="38"/>
      </c>
      <c r="BB82" s="181">
        <f t="shared" si="38"/>
      </c>
      <c r="BC82" s="146"/>
      <c r="BD82" s="41"/>
      <c r="BE82" s="59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</row>
    <row r="83" spans="2:83" ht="12.75">
      <c r="B83" s="30"/>
      <c r="C83" s="205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8"/>
      <c r="AG83" s="217"/>
      <c r="AH83" s="30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21"/>
      <c r="AT83" s="21"/>
      <c r="AU83" s="21"/>
      <c r="AV83" s="21"/>
      <c r="AW83" s="21"/>
      <c r="AX83" s="21"/>
      <c r="AY83" s="21"/>
      <c r="AZ83" s="21"/>
      <c r="BA83" s="21"/>
      <c r="BB83" s="31"/>
      <c r="BC83" s="148"/>
      <c r="BD83" s="117"/>
      <c r="BE83" s="176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</row>
    <row r="84" spans="2:83" s="5" customFormat="1" ht="18.75" customHeight="1">
      <c r="B84" s="218" t="s">
        <v>118</v>
      </c>
      <c r="C84" s="18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G84" s="160">
        <f>AVERAGE(AG60,AG65,AG73,AG77,AG80)</f>
        <v>0</v>
      </c>
      <c r="AH84" s="28"/>
      <c r="AI84" s="187">
        <f aca="true" t="shared" si="41" ref="AI84:BB84">IF(AI$1&lt;=$AG84,0,"")</f>
      </c>
      <c r="AJ84" s="180">
        <f t="shared" si="41"/>
      </c>
      <c r="AK84" s="180">
        <f t="shared" si="41"/>
      </c>
      <c r="AL84" s="180">
        <f t="shared" si="41"/>
      </c>
      <c r="AM84" s="180">
        <f t="shared" si="41"/>
      </c>
      <c r="AN84" s="180">
        <f t="shared" si="41"/>
      </c>
      <c r="AO84" s="180">
        <f t="shared" si="41"/>
      </c>
      <c r="AP84" s="180">
        <f t="shared" si="41"/>
      </c>
      <c r="AQ84" s="180">
        <f t="shared" si="41"/>
      </c>
      <c r="AR84" s="180">
        <f t="shared" si="41"/>
      </c>
      <c r="AS84" s="180">
        <f t="shared" si="41"/>
      </c>
      <c r="AT84" s="180">
        <f t="shared" si="41"/>
      </c>
      <c r="AU84" s="180">
        <f t="shared" si="41"/>
      </c>
      <c r="AV84" s="180">
        <f t="shared" si="41"/>
      </c>
      <c r="AW84" s="180">
        <f t="shared" si="41"/>
      </c>
      <c r="AX84" s="180">
        <f t="shared" si="41"/>
      </c>
      <c r="AY84" s="180">
        <f t="shared" si="41"/>
      </c>
      <c r="AZ84" s="180">
        <f t="shared" si="41"/>
      </c>
      <c r="BA84" s="180">
        <f t="shared" si="41"/>
      </c>
      <c r="BB84" s="181">
        <f t="shared" si="41"/>
      </c>
      <c r="BC84" s="146"/>
      <c r="BD84" s="41"/>
      <c r="BE84" s="59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</row>
    <row r="85" spans="2:83" ht="12.75">
      <c r="B85" s="30"/>
      <c r="AG85" s="29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BB85" s="30"/>
      <c r="BC85" s="148"/>
      <c r="BD85" s="117"/>
      <c r="BE85" s="176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</row>
    <row r="86" spans="33:83" ht="12.75">
      <c r="AG86" s="29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BB86" s="30"/>
      <c r="BC86" s="148"/>
      <c r="BD86" s="117"/>
      <c r="BE86" s="176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</row>
    <row r="87" spans="2:83" s="48" customFormat="1" ht="12.75">
      <c r="B87" s="3"/>
      <c r="C87" s="3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3"/>
      <c r="AG87" s="169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3"/>
      <c r="AT87" s="3"/>
      <c r="AU87" s="3"/>
      <c r="AV87" s="3"/>
      <c r="AW87" s="3"/>
      <c r="AX87" s="3"/>
      <c r="AY87" s="3"/>
      <c r="AZ87" s="3"/>
      <c r="BA87" s="3"/>
      <c r="BB87" s="170"/>
      <c r="BC87" s="148"/>
      <c r="BD87" s="117"/>
      <c r="BE87" s="176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</row>
    <row r="88" spans="2:83" ht="17.25">
      <c r="B88" s="201" t="s">
        <v>130</v>
      </c>
      <c r="C88" s="12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5"/>
      <c r="AG88" s="25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5"/>
      <c r="AT88" s="5"/>
      <c r="AU88" s="5"/>
      <c r="AV88" s="5"/>
      <c r="AW88" s="5"/>
      <c r="AX88" s="5"/>
      <c r="AY88" s="5"/>
      <c r="AZ88" s="5"/>
      <c r="BA88" s="5"/>
      <c r="BB88" s="26"/>
      <c r="BC88" s="148"/>
      <c r="BD88" s="117"/>
      <c r="BE88" s="176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</row>
    <row r="89" spans="2:83" s="47" customFormat="1" ht="12.75">
      <c r="B89" s="6" t="s">
        <v>293</v>
      </c>
      <c r="C89" s="32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6"/>
      <c r="AG89" s="27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6"/>
      <c r="AT89" s="6"/>
      <c r="AU89" s="6"/>
      <c r="AV89" s="6"/>
      <c r="AW89" s="6"/>
      <c r="AX89" s="6"/>
      <c r="AY89" s="6"/>
      <c r="AZ89" s="6"/>
      <c r="BA89" s="6"/>
      <c r="BB89" s="35"/>
      <c r="BC89" s="149"/>
      <c r="BD89" s="118"/>
      <c r="BE89" s="177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</row>
    <row r="90" spans="1:83" s="47" customFormat="1" ht="12.75">
      <c r="A90" s="6"/>
      <c r="B90" s="6" t="s">
        <v>294</v>
      </c>
      <c r="C90" s="32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6"/>
      <c r="AG90" s="27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6"/>
      <c r="AT90" s="6"/>
      <c r="AU90" s="6"/>
      <c r="AV90" s="6"/>
      <c r="AW90" s="6"/>
      <c r="AX90" s="6"/>
      <c r="AY90" s="6"/>
      <c r="AZ90" s="6"/>
      <c r="BA90" s="6"/>
      <c r="BB90" s="35"/>
      <c r="BC90" s="149"/>
      <c r="BD90" s="118"/>
      <c r="BE90" s="177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</row>
    <row r="91" spans="1:83" s="47" customFormat="1" ht="12.75">
      <c r="A91" s="6"/>
      <c r="B91" s="6" t="s">
        <v>295</v>
      </c>
      <c r="C91" s="3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6"/>
      <c r="AG91" s="27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6"/>
      <c r="AT91" s="6"/>
      <c r="AU91" s="6"/>
      <c r="AV91" s="6"/>
      <c r="AW91" s="6"/>
      <c r="AX91" s="6"/>
      <c r="AY91" s="6"/>
      <c r="AZ91" s="6"/>
      <c r="BA91" s="6"/>
      <c r="BB91" s="35"/>
      <c r="BC91" s="149"/>
      <c r="BD91" s="118"/>
      <c r="BE91" s="177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</row>
    <row r="92" spans="1:83" s="47" customFormat="1" ht="12.75">
      <c r="A92" s="6"/>
      <c r="B92" s="6"/>
      <c r="C92" s="32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6"/>
      <c r="AG92" s="27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6"/>
      <c r="AT92" s="6"/>
      <c r="AU92" s="6"/>
      <c r="AV92" s="6"/>
      <c r="AW92" s="6"/>
      <c r="AX92" s="6"/>
      <c r="AY92" s="6"/>
      <c r="AZ92" s="6"/>
      <c r="BA92" s="6"/>
      <c r="BB92" s="35"/>
      <c r="BC92" s="149"/>
      <c r="BD92" s="118"/>
      <c r="BE92" s="177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</row>
    <row r="93" spans="2:83" ht="12.75">
      <c r="B93" s="5" t="s">
        <v>285</v>
      </c>
      <c r="C93" s="12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5"/>
      <c r="AG93" s="25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5"/>
      <c r="AT93" s="5"/>
      <c r="AU93" s="5"/>
      <c r="AV93" s="5"/>
      <c r="AW93" s="5"/>
      <c r="AX93" s="5"/>
      <c r="AY93" s="5"/>
      <c r="AZ93" s="5"/>
      <c r="BA93" s="5"/>
      <c r="BB93" s="26"/>
      <c r="BC93" s="148"/>
      <c r="BD93" s="117"/>
      <c r="BE93" s="176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</row>
    <row r="94" spans="2:83" ht="12.75">
      <c r="B94" s="5" t="s">
        <v>286</v>
      </c>
      <c r="C94" s="12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5"/>
      <c r="AG94" s="25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5"/>
      <c r="AT94" s="5"/>
      <c r="AU94" s="5"/>
      <c r="AV94" s="5"/>
      <c r="AW94" s="5"/>
      <c r="AX94" s="5"/>
      <c r="AY94" s="5"/>
      <c r="AZ94" s="5"/>
      <c r="BA94" s="5"/>
      <c r="BB94" s="26"/>
      <c r="BC94" s="148"/>
      <c r="BD94" s="117"/>
      <c r="BE94" s="176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</row>
    <row r="95" spans="1:83" ht="12.75">
      <c r="A95" s="5"/>
      <c r="B95" s="5"/>
      <c r="C95" s="12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5"/>
      <c r="AG95" s="25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5"/>
      <c r="AT95" s="5"/>
      <c r="AU95" s="5"/>
      <c r="AV95" s="5"/>
      <c r="AW95" s="5"/>
      <c r="AX95" s="5"/>
      <c r="AY95" s="5"/>
      <c r="AZ95" s="5"/>
      <c r="BA95" s="5"/>
      <c r="BB95" s="26"/>
      <c r="BC95" s="148"/>
      <c r="BD95" s="117"/>
      <c r="BE95" s="176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</row>
    <row r="96" spans="1:83" ht="12.75">
      <c r="A96" s="6"/>
      <c r="B96" s="54" t="s">
        <v>131</v>
      </c>
      <c r="C96" s="55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5"/>
      <c r="AG96" s="57" t="s">
        <v>132</v>
      </c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5"/>
      <c r="AT96" s="55"/>
      <c r="AU96" s="55"/>
      <c r="AV96" s="55"/>
      <c r="AW96" s="55"/>
      <c r="AX96" s="55"/>
      <c r="AY96" s="55"/>
      <c r="AZ96" s="55"/>
      <c r="BA96" s="55"/>
      <c r="BB96" s="58"/>
      <c r="BC96" s="148"/>
      <c r="BD96" s="117"/>
      <c r="BE96" s="176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</row>
    <row r="97" spans="1:83" ht="12.75">
      <c r="A97" s="5"/>
      <c r="B97" s="59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1"/>
      <c r="AG97" s="60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41"/>
      <c r="AT97" s="41"/>
      <c r="AU97" s="41"/>
      <c r="AV97" s="41"/>
      <c r="AW97" s="41"/>
      <c r="AX97" s="41"/>
      <c r="AY97" s="41"/>
      <c r="AZ97" s="41"/>
      <c r="BA97" s="41"/>
      <c r="BB97" s="61"/>
      <c r="BC97" s="148"/>
      <c r="BD97" s="117"/>
      <c r="BE97" s="176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</row>
    <row r="98" spans="2:83" ht="12.75">
      <c r="B98" s="63" t="s">
        <v>133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140"/>
      <c r="BC98" s="148"/>
      <c r="BD98" s="117"/>
      <c r="BE98" s="176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</row>
    <row r="99" spans="1:83" ht="12.75">
      <c r="A99" s="5" t="s">
        <v>134</v>
      </c>
      <c r="B99" s="59" t="s">
        <v>135</v>
      </c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1"/>
      <c r="AG99" s="60" t="s">
        <v>284</v>
      </c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41"/>
      <c r="AT99" s="41"/>
      <c r="AU99" s="41"/>
      <c r="AV99" s="41"/>
      <c r="AW99" s="41"/>
      <c r="AX99" s="41"/>
      <c r="AY99" s="41"/>
      <c r="AZ99" s="41"/>
      <c r="BA99" s="41"/>
      <c r="BB99" s="61"/>
      <c r="BC99" s="148"/>
      <c r="BD99" s="117"/>
      <c r="BE99" s="176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</row>
    <row r="100" spans="1:83" ht="12.75">
      <c r="A100" s="5" t="s">
        <v>134</v>
      </c>
      <c r="B100" s="59" t="s">
        <v>136</v>
      </c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1"/>
      <c r="AG100" s="60" t="s">
        <v>316</v>
      </c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41"/>
      <c r="AT100" s="41"/>
      <c r="AU100" s="41"/>
      <c r="AV100" s="41"/>
      <c r="AW100" s="41"/>
      <c r="AX100" s="41"/>
      <c r="AY100" s="41"/>
      <c r="AZ100" s="41"/>
      <c r="BA100" s="41"/>
      <c r="BB100" s="61"/>
      <c r="BC100" s="148"/>
      <c r="BD100" s="117"/>
      <c r="BE100" s="176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</row>
    <row r="101" spans="1:83" ht="12.75">
      <c r="A101" s="5"/>
      <c r="B101" s="59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1"/>
      <c r="AG101" s="60" t="s">
        <v>317</v>
      </c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41"/>
      <c r="AT101" s="41"/>
      <c r="AU101" s="41"/>
      <c r="AV101" s="41"/>
      <c r="AW101" s="41"/>
      <c r="AX101" s="41"/>
      <c r="AY101" s="41"/>
      <c r="AZ101" s="41"/>
      <c r="BA101" s="41"/>
      <c r="BB101" s="61"/>
      <c r="BC101" s="148"/>
      <c r="BD101" s="117"/>
      <c r="BE101" s="176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</row>
    <row r="102" spans="2:83" ht="12.75">
      <c r="B102" s="63" t="s">
        <v>137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140"/>
      <c r="BC102" s="148"/>
      <c r="BD102" s="117"/>
      <c r="BE102" s="176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</row>
    <row r="103" spans="1:83" ht="12.75">
      <c r="A103" s="5"/>
      <c r="B103" s="59" t="s">
        <v>289</v>
      </c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1"/>
      <c r="AG103" s="60" t="s">
        <v>139</v>
      </c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41"/>
      <c r="AT103" s="41"/>
      <c r="AU103" s="41"/>
      <c r="AV103" s="41"/>
      <c r="AW103" s="41"/>
      <c r="AX103" s="41"/>
      <c r="AY103" s="41"/>
      <c r="AZ103" s="41"/>
      <c r="BA103" s="41"/>
      <c r="BB103" s="61"/>
      <c r="BC103" s="148"/>
      <c r="BD103" s="117"/>
      <c r="BE103" s="176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</row>
    <row r="104" spans="1:83" ht="12.75">
      <c r="A104" s="5"/>
      <c r="B104" s="59" t="s">
        <v>290</v>
      </c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1"/>
      <c r="AG104" s="60" t="s">
        <v>140</v>
      </c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41"/>
      <c r="AT104" s="41"/>
      <c r="AU104" s="41"/>
      <c r="AV104" s="41"/>
      <c r="AW104" s="41"/>
      <c r="AX104" s="41"/>
      <c r="AY104" s="41"/>
      <c r="AZ104" s="41"/>
      <c r="BA104" s="41"/>
      <c r="BB104" s="61"/>
      <c r="BC104" s="148"/>
      <c r="BD104" s="117"/>
      <c r="BE104" s="176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</row>
    <row r="105" spans="1:83" ht="12.75">
      <c r="A105" s="5"/>
      <c r="B105" s="59" t="s">
        <v>291</v>
      </c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1"/>
      <c r="AG105" s="60" t="s">
        <v>141</v>
      </c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41"/>
      <c r="AT105" s="41"/>
      <c r="AU105" s="41"/>
      <c r="AV105" s="41"/>
      <c r="AW105" s="41"/>
      <c r="AX105" s="41"/>
      <c r="AY105" s="41"/>
      <c r="AZ105" s="41"/>
      <c r="BA105" s="41"/>
      <c r="BB105" s="61"/>
      <c r="BC105" s="148"/>
      <c r="BD105" s="117"/>
      <c r="BE105" s="176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</row>
    <row r="106" spans="1:83" ht="12.75">
      <c r="A106" s="5"/>
      <c r="B106" s="59" t="s">
        <v>297</v>
      </c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1"/>
      <c r="AG106" s="60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41"/>
      <c r="AT106" s="41"/>
      <c r="AU106" s="41"/>
      <c r="AV106" s="41"/>
      <c r="AW106" s="41"/>
      <c r="AX106" s="41"/>
      <c r="AY106" s="41"/>
      <c r="AZ106" s="41"/>
      <c r="BA106" s="41"/>
      <c r="BB106" s="61"/>
      <c r="BC106" s="148"/>
      <c r="BD106" s="117"/>
      <c r="BE106" s="176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</row>
    <row r="107" spans="1:83" ht="12.75">
      <c r="A107" s="5"/>
      <c r="B107" s="59" t="s">
        <v>138</v>
      </c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1"/>
      <c r="AG107" s="60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41"/>
      <c r="AT107" s="41"/>
      <c r="AU107" s="41"/>
      <c r="AV107" s="41"/>
      <c r="AW107" s="41"/>
      <c r="AX107" s="41"/>
      <c r="AY107" s="41"/>
      <c r="AZ107" s="41"/>
      <c r="BA107" s="41"/>
      <c r="BB107" s="61"/>
      <c r="BC107" s="148"/>
      <c r="BD107" s="117"/>
      <c r="BE107" s="176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</row>
    <row r="108" spans="2:83" ht="12.75">
      <c r="B108" s="53" t="s">
        <v>142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141"/>
      <c r="BC108" s="148"/>
      <c r="BD108" s="117"/>
      <c r="BE108" s="176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</row>
    <row r="109" spans="1:83" ht="12.75">
      <c r="A109" s="5"/>
      <c r="B109" s="5" t="s">
        <v>143</v>
      </c>
      <c r="C109" s="12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5"/>
      <c r="AG109" s="25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5"/>
      <c r="AT109" s="5"/>
      <c r="AU109" s="5"/>
      <c r="AV109" s="5"/>
      <c r="AW109" s="5"/>
      <c r="AX109" s="5"/>
      <c r="AY109" s="5"/>
      <c r="AZ109" s="5"/>
      <c r="BA109" s="5"/>
      <c r="BB109" s="26"/>
      <c r="BC109" s="148"/>
      <c r="BD109" s="117"/>
      <c r="BE109" s="176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</row>
    <row r="110" spans="1:83" ht="12.75">
      <c r="A110" s="5"/>
      <c r="B110" s="5" t="s">
        <v>144</v>
      </c>
      <c r="C110" s="12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5"/>
      <c r="AG110" s="25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5"/>
      <c r="AT110" s="5"/>
      <c r="AU110" s="5"/>
      <c r="AV110" s="5"/>
      <c r="AW110" s="5"/>
      <c r="AX110" s="5"/>
      <c r="AY110" s="5"/>
      <c r="AZ110" s="5"/>
      <c r="BA110" s="5"/>
      <c r="BB110" s="26"/>
      <c r="BC110" s="148"/>
      <c r="BD110" s="117"/>
      <c r="BE110" s="176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</row>
    <row r="111" spans="1:83" ht="12.75">
      <c r="A111" s="5"/>
      <c r="B111" s="5" t="s">
        <v>292</v>
      </c>
      <c r="C111" s="12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5"/>
      <c r="AG111" s="25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5"/>
      <c r="AT111" s="5"/>
      <c r="AU111" s="5"/>
      <c r="AV111" s="5"/>
      <c r="AW111" s="5"/>
      <c r="AX111" s="5"/>
      <c r="AY111" s="5"/>
      <c r="AZ111" s="5"/>
      <c r="BA111" s="5"/>
      <c r="BB111" s="26"/>
      <c r="BC111" s="148"/>
      <c r="BD111" s="117"/>
      <c r="BE111" s="176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</row>
    <row r="112" spans="2:83" ht="12.75">
      <c r="B112" s="53" t="s">
        <v>145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141"/>
      <c r="BC112" s="148"/>
      <c r="BD112" s="117"/>
      <c r="BE112" s="176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</row>
    <row r="113" spans="1:83" ht="12.75">
      <c r="A113" s="5"/>
      <c r="B113" s="5" t="s">
        <v>146</v>
      </c>
      <c r="C113" s="12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5"/>
      <c r="AG113" s="25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5"/>
      <c r="AT113" s="5"/>
      <c r="AU113" s="5"/>
      <c r="AV113" s="5"/>
      <c r="AW113" s="5"/>
      <c r="AX113" s="5"/>
      <c r="AY113" s="5"/>
      <c r="AZ113" s="5"/>
      <c r="BA113" s="5"/>
      <c r="BB113" s="26"/>
      <c r="BC113" s="148"/>
      <c r="BD113" s="117"/>
      <c r="BE113" s="176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</row>
    <row r="114" spans="1:83" ht="12.75">
      <c r="A114" s="5"/>
      <c r="B114" s="5" t="s">
        <v>147</v>
      </c>
      <c r="C114" s="12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5"/>
      <c r="AG114" s="25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5"/>
      <c r="AT114" s="5"/>
      <c r="AU114" s="5"/>
      <c r="AV114" s="5"/>
      <c r="AW114" s="5"/>
      <c r="AX114" s="5"/>
      <c r="AY114" s="5"/>
      <c r="AZ114" s="5"/>
      <c r="BA114" s="5"/>
      <c r="BB114" s="26"/>
      <c r="BC114" s="148"/>
      <c r="BD114" s="117"/>
      <c r="BE114" s="176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</row>
    <row r="115" spans="1:83" ht="12.75">
      <c r="A115" s="5"/>
      <c r="B115" s="5" t="s">
        <v>148</v>
      </c>
      <c r="C115" s="12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5"/>
      <c r="AG115" s="25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5"/>
      <c r="AT115" s="5"/>
      <c r="AU115" s="5"/>
      <c r="AV115" s="5"/>
      <c r="AW115" s="5"/>
      <c r="AX115" s="5"/>
      <c r="AY115" s="5"/>
      <c r="AZ115" s="5"/>
      <c r="BA115" s="5"/>
      <c r="BB115" s="26"/>
      <c r="BC115" s="148"/>
      <c r="BD115" s="117"/>
      <c r="BE115" s="176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</row>
    <row r="116" spans="1:83" ht="12.75">
      <c r="A116" s="5"/>
      <c r="B116" s="26" t="s">
        <v>149</v>
      </c>
      <c r="C116" s="194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6"/>
      <c r="AG116" s="25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119"/>
      <c r="BD116" s="119"/>
      <c r="BE116" s="176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</row>
    <row r="117" spans="1:83" ht="12.75">
      <c r="A117" s="5"/>
      <c r="B117" s="194"/>
      <c r="C117" s="194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4"/>
      <c r="AG117" s="196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209"/>
      <c r="BD117" s="209"/>
      <c r="BE117" s="209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</row>
    <row r="118" spans="1:83" ht="12.75">
      <c r="A118" s="5"/>
      <c r="B118" s="12"/>
      <c r="C118" s="12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2"/>
      <c r="AG118" s="196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2"/>
      <c r="AT118" s="12"/>
      <c r="AU118" s="12"/>
      <c r="AV118" s="12"/>
      <c r="AW118" s="12"/>
      <c r="AX118" s="12"/>
      <c r="AY118" s="12"/>
      <c r="AZ118" s="194"/>
      <c r="BA118" s="194"/>
      <c r="BB118" s="194"/>
      <c r="BC118" s="209"/>
      <c r="BD118" s="209"/>
      <c r="BE118" s="209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</row>
    <row r="119" spans="2:83" ht="12.75">
      <c r="B119" s="170"/>
      <c r="C119" s="170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170"/>
      <c r="AG119" s="169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209"/>
      <c r="BD119" s="209"/>
      <c r="BE119" s="209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</row>
    <row r="120" spans="2:83" ht="12.75">
      <c r="B120" s="30"/>
      <c r="C120" s="170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30"/>
      <c r="AG120" s="29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209"/>
      <c r="BD120" s="209"/>
      <c r="BE120" s="209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</row>
    <row r="121" spans="33:83" ht="12.75">
      <c r="AG121" s="29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</row>
    <row r="122" spans="33:83" ht="12.75">
      <c r="AG122" s="29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</row>
    <row r="123" spans="33:83" ht="12.75">
      <c r="AG123" s="29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</row>
    <row r="124" spans="33:83" ht="12.75">
      <c r="AG124" s="29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</row>
    <row r="125" spans="33:83" ht="12.75">
      <c r="AG125" s="29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</row>
    <row r="126" spans="33:83" ht="12.75">
      <c r="AG126" s="29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</row>
    <row r="127" spans="33:83" ht="12.75">
      <c r="AG127" s="29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</row>
    <row r="128" spans="33:83" ht="12.75">
      <c r="AG128" s="29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</row>
    <row r="129" spans="33:83" ht="12.75">
      <c r="AG129" s="29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</row>
    <row r="130" spans="33:83" ht="12.75">
      <c r="AG130" s="29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</row>
    <row r="131" spans="33:83" ht="12.75">
      <c r="AG131" s="29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</row>
    <row r="132" spans="33:83" ht="12.75">
      <c r="AG132" s="29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</row>
    <row r="133" spans="33:83" ht="12.75">
      <c r="AG133" s="29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</row>
    <row r="134" spans="33:83" ht="12.75">
      <c r="AG134" s="29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</row>
    <row r="135" spans="33:83" ht="12.75">
      <c r="AG135" s="29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</row>
    <row r="136" spans="33:83" ht="12.75">
      <c r="AG136" s="29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</row>
    <row r="137" spans="33:83" ht="12.75">
      <c r="AG137" s="29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</row>
    <row r="138" spans="33:83" ht="12.75">
      <c r="AG138" s="29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</row>
    <row r="139" spans="33:83" ht="12.75">
      <c r="AG139" s="29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</row>
    <row r="140" spans="33:83" ht="12.75">
      <c r="AG140" s="29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</row>
    <row r="141" spans="33:83" ht="12.75">
      <c r="AG141" s="29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</row>
    <row r="142" spans="33:83" ht="12.75">
      <c r="AG142" s="29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</row>
    <row r="143" spans="33:83" ht="12.75">
      <c r="AG143" s="29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</row>
    <row r="144" spans="33:83" ht="12.75">
      <c r="AG144" s="29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</row>
    <row r="145" spans="33:83" ht="12.75">
      <c r="AG145" s="29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</row>
    <row r="146" spans="33:83" ht="12.75">
      <c r="AG146" s="29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</row>
    <row r="147" spans="33:83" ht="12.75">
      <c r="AG147" s="29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</row>
    <row r="148" spans="33:83" ht="12.75">
      <c r="AG148" s="29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</row>
    <row r="149" spans="33:83" ht="12.75">
      <c r="AG149" s="29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</row>
    <row r="150" spans="33:83" ht="12.75">
      <c r="AG150" s="29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</row>
    <row r="151" spans="33:83" ht="12.75">
      <c r="AG151" s="29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</row>
    <row r="152" spans="33:83" ht="12.75">
      <c r="AG152" s="29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</row>
    <row r="153" spans="33:83" ht="12.75">
      <c r="AG153" s="29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</row>
    <row r="154" spans="33:83" ht="12.75">
      <c r="AG154" s="29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</row>
    <row r="155" spans="33:83" ht="12.75">
      <c r="AG155" s="29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</row>
    <row r="156" spans="33:83" ht="12.75">
      <c r="AG156" s="29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</row>
    <row r="157" spans="33:83" ht="12.75">
      <c r="AG157" s="29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</row>
    <row r="158" spans="33:83" ht="12.75">
      <c r="AG158" s="29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</row>
    <row r="159" spans="33:83" ht="12.75">
      <c r="AG159" s="29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</row>
    <row r="160" spans="33:83" ht="12.75">
      <c r="AG160" s="29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</row>
    <row r="161" spans="33:83" ht="12.75">
      <c r="AG161" s="29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</row>
    <row r="162" spans="33:83" ht="12.75">
      <c r="AG162" s="29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</row>
    <row r="163" spans="33:83" ht="12.75">
      <c r="AG163" s="29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</row>
    <row r="164" spans="33:83" ht="12.75">
      <c r="AG164" s="29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</row>
    <row r="165" spans="33:83" ht="12.75">
      <c r="AG165" s="29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</row>
    <row r="166" spans="33:83" ht="12.75">
      <c r="AG166" s="29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</row>
    <row r="167" spans="33:83" ht="12.75">
      <c r="AG167" s="29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</row>
    <row r="168" spans="33:83" ht="12.75">
      <c r="AG168" s="29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</row>
    <row r="169" spans="33:83" ht="12.75">
      <c r="AG169" s="29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</row>
    <row r="170" spans="33:83" ht="12.75">
      <c r="AG170" s="29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</row>
    <row r="171" spans="33:83" ht="12.75">
      <c r="AG171" s="29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</row>
    <row r="172" spans="33:83" ht="12.75">
      <c r="AG172" s="29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</row>
    <row r="173" spans="33:83" ht="12.75">
      <c r="AG173" s="29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</row>
    <row r="174" spans="33:83" ht="12.75">
      <c r="AG174" s="29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</row>
    <row r="175" spans="33:83" ht="12.75">
      <c r="AG175" s="29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</row>
    <row r="176" spans="33:83" ht="12.75">
      <c r="AG176" s="29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</row>
    <row r="177" spans="33:83" ht="12.75">
      <c r="AG177" s="29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</row>
    <row r="178" spans="33:83" ht="12.75">
      <c r="AG178" s="29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</row>
    <row r="179" spans="33:83" ht="12.75">
      <c r="AG179" s="29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</row>
    <row r="180" spans="33:83" ht="12.75">
      <c r="AG180" s="29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</row>
    <row r="181" spans="33:83" ht="12.75">
      <c r="AG181" s="29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</row>
    <row r="182" spans="33:83" ht="12.75">
      <c r="AG182" s="29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</row>
    <row r="183" spans="33:83" ht="12.75">
      <c r="AG183" s="29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</row>
    <row r="184" spans="33:83" ht="12.75">
      <c r="AG184" s="29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</row>
    <row r="185" spans="33:83" ht="12.75">
      <c r="AG185" s="29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</row>
    <row r="186" spans="33:83" ht="12.75">
      <c r="AG186" s="29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</row>
    <row r="187" spans="33:83" ht="12.75">
      <c r="AG187" s="29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</row>
    <row r="188" spans="33:83" ht="12.75">
      <c r="AG188" s="29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</row>
    <row r="189" spans="33:83" ht="12.75">
      <c r="AG189" s="29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</row>
    <row r="190" spans="33:83" ht="12.75">
      <c r="AG190" s="29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</row>
    <row r="191" spans="33:83" ht="12.75">
      <c r="AG191" s="29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</row>
    <row r="192" spans="33:83" ht="12.75">
      <c r="AG192" s="29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</row>
    <row r="193" spans="33:83" ht="12.75">
      <c r="AG193" s="29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</row>
    <row r="194" spans="33:83" ht="12.75">
      <c r="AG194" s="29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</row>
    <row r="195" spans="33:83" ht="12.75">
      <c r="AG195" s="29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</row>
    <row r="196" spans="33:83" ht="12.75">
      <c r="AG196" s="29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</row>
    <row r="197" spans="33:83" ht="12.75">
      <c r="AG197" s="29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</row>
    <row r="198" spans="33:83" ht="12.75">
      <c r="AG198" s="29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</row>
    <row r="199" spans="33:83" ht="12.75">
      <c r="AG199" s="29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</row>
    <row r="200" spans="33:83" ht="12.75">
      <c r="AG200" s="29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</row>
    <row r="201" spans="33:83" ht="12.75">
      <c r="AG201" s="29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</row>
    <row r="202" spans="33:83" ht="12.75">
      <c r="AG202" s="29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</row>
    <row r="203" spans="33:83" ht="12.75">
      <c r="AG203" s="29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</row>
    <row r="204" spans="33:83" ht="12.75">
      <c r="AG204" s="29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</row>
    <row r="205" spans="33:83" ht="12.75">
      <c r="AG205" s="29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</row>
    <row r="206" spans="33:83" ht="12.75">
      <c r="AG206" s="29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</row>
    <row r="207" spans="33:83" ht="12.75">
      <c r="AG207" s="29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</row>
    <row r="208" spans="33:83" ht="12.75">
      <c r="AG208" s="29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</row>
    <row r="209" spans="33:83" ht="12.75">
      <c r="AG209" s="29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</row>
    <row r="210" spans="33:83" ht="12.75">
      <c r="AG210" s="29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</row>
    <row r="211" spans="33:83" ht="12.75">
      <c r="AG211" s="29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</row>
    <row r="212" spans="33:83" ht="12.75">
      <c r="AG212" s="29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</row>
    <row r="213" spans="33:83" ht="12.75">
      <c r="AG213" s="29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</row>
    <row r="214" spans="33:83" ht="12.75">
      <c r="AG214" s="29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</row>
    <row r="215" spans="33:83" ht="12.75">
      <c r="AG215" s="29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</row>
    <row r="216" spans="33:83" ht="12.75">
      <c r="AG216" s="29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</row>
    <row r="217" spans="33:83" ht="12.75">
      <c r="AG217" s="29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</row>
    <row r="218" spans="33:83" ht="12.75">
      <c r="AG218" s="29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</row>
    <row r="219" spans="33:83" ht="12.75">
      <c r="AG219" s="29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</row>
    <row r="220" spans="33:83" ht="12.75">
      <c r="AG220" s="29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</row>
    <row r="221" spans="33:83" ht="12.75">
      <c r="AG221" s="29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</row>
    <row r="222" spans="33:83" ht="12.75">
      <c r="AG222" s="29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</row>
    <row r="223" spans="33:83" ht="12.75">
      <c r="AG223" s="29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</row>
    <row r="224" spans="33:83" ht="12.75">
      <c r="AG224" s="29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</row>
    <row r="225" spans="33:83" ht="12.75">
      <c r="AG225" s="29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</row>
    <row r="226" spans="33:83" ht="12.75">
      <c r="AG226" s="29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</row>
    <row r="227" spans="33:83" ht="12.75">
      <c r="AG227" s="29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</row>
    <row r="228" spans="33:83" ht="12.75">
      <c r="AG228" s="29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</row>
    <row r="229" spans="33:83" ht="12.75">
      <c r="AG229" s="29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</row>
    <row r="230" spans="33:83" ht="12.75">
      <c r="AG230" s="29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</row>
    <row r="231" spans="33:83" ht="12.75">
      <c r="AG231" s="29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</row>
    <row r="232" spans="33:83" ht="12.75">
      <c r="AG232" s="29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</row>
    <row r="233" spans="33:83" ht="12.75">
      <c r="AG233" s="29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</row>
    <row r="234" spans="33:83" ht="12.75">
      <c r="AG234" s="29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</row>
    <row r="235" spans="33:83" ht="12.75">
      <c r="AG235" s="29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</row>
    <row r="236" spans="33:83" ht="12.75">
      <c r="AG236" s="29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</row>
    <row r="237" spans="33:83" ht="12.75">
      <c r="AG237" s="29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</row>
    <row r="238" spans="33:83" ht="12.75">
      <c r="AG238" s="29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</row>
    <row r="239" spans="33:83" ht="12.75">
      <c r="AG239" s="29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</row>
    <row r="240" spans="33:83" ht="12.75">
      <c r="AG240" s="29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</row>
    <row r="241" spans="33:83" ht="12.75">
      <c r="AG241" s="29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</row>
    <row r="242" spans="33:83" ht="12.75">
      <c r="AG242" s="29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</row>
    <row r="243" spans="33:83" ht="12.75">
      <c r="AG243" s="29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</row>
    <row r="244" spans="33:83" ht="12.75">
      <c r="AG244" s="29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</row>
    <row r="245" spans="33:83" ht="12.75">
      <c r="AG245" s="29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</row>
    <row r="246" spans="33:83" ht="12.75">
      <c r="AG246" s="29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</row>
    <row r="247" spans="33:83" ht="12.75">
      <c r="AG247" s="29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</row>
    <row r="248" spans="33:83" ht="12.75">
      <c r="AG248" s="29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</row>
    <row r="249" spans="33:83" ht="12.75">
      <c r="AG249" s="29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</row>
    <row r="250" spans="33:83" ht="12.75">
      <c r="AG250" s="29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</row>
    <row r="251" spans="33:83" ht="12.75">
      <c r="AG251" s="29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</row>
    <row r="252" spans="33:83" ht="12.75">
      <c r="AG252" s="29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</row>
    <row r="253" spans="33:83" ht="12.75">
      <c r="AG253" s="29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</row>
    <row r="254" spans="33:83" ht="12.75">
      <c r="AG254" s="29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</row>
    <row r="255" spans="33:83" ht="12.75">
      <c r="AG255" s="29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</row>
    <row r="256" spans="33:83" ht="12.75">
      <c r="AG256" s="29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</row>
    <row r="257" spans="33:83" ht="12.75">
      <c r="AG257" s="29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</row>
    <row r="258" spans="33:83" ht="12.75">
      <c r="AG258" s="29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</row>
    <row r="259" spans="33:83" ht="12.75">
      <c r="AG259" s="29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</row>
    <row r="260" spans="33:83" ht="12.75">
      <c r="AG260" s="29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</row>
    <row r="261" spans="33:83" ht="12.75">
      <c r="AG261" s="29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</row>
    <row r="262" spans="33:83" ht="12.75">
      <c r="AG262" s="29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</row>
    <row r="263" spans="33:83" ht="12.75">
      <c r="AG263" s="29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</row>
    <row r="264" spans="33:83" ht="12.75">
      <c r="AG264" s="29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</row>
    <row r="265" spans="33:83" ht="12.75">
      <c r="AG265" s="29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</row>
    <row r="266" spans="33:83" ht="12.75">
      <c r="AG266" s="29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</row>
    <row r="267" spans="33:83" ht="12.75">
      <c r="AG267" s="29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</row>
    <row r="268" spans="33:83" ht="12.75">
      <c r="AG268" s="29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</row>
    <row r="269" spans="33:83" ht="12.75">
      <c r="AG269" s="29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</row>
    <row r="270" spans="33:83" ht="12.75">
      <c r="AG270" s="29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</row>
    <row r="271" spans="33:83" ht="12.75">
      <c r="AG271" s="29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</row>
    <row r="272" spans="33:83" ht="12.75">
      <c r="AG272" s="29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</row>
    <row r="273" spans="33:83" ht="12.75">
      <c r="AG273" s="29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</row>
    <row r="274" spans="33:83" ht="12.75">
      <c r="AG274" s="29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</row>
    <row r="275" spans="33:83" ht="12.75">
      <c r="AG275" s="29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</row>
    <row r="276" spans="33:83" ht="12.75">
      <c r="AG276" s="29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</row>
    <row r="277" spans="33:83" ht="12.75">
      <c r="AG277" s="29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</row>
    <row r="278" spans="33:83" ht="12.75">
      <c r="AG278" s="29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</row>
    <row r="279" spans="33:83" ht="12.75">
      <c r="AG279" s="29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</row>
    <row r="280" spans="33:83" ht="12.75">
      <c r="AG280" s="29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</row>
    <row r="281" spans="33:83" ht="12.75">
      <c r="AG281" s="29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</row>
    <row r="282" spans="33:83" ht="12.75">
      <c r="AG282" s="29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</row>
    <row r="283" spans="33:83" ht="12.75">
      <c r="AG283" s="29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</row>
    <row r="284" spans="33:83" ht="12.75">
      <c r="AG284" s="29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</row>
    <row r="285" spans="33:83" ht="12.75">
      <c r="AG285" s="29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</row>
    <row r="286" spans="33:83" ht="12.75">
      <c r="AG286" s="29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</row>
    <row r="287" spans="33:83" ht="12.75">
      <c r="AG287" s="29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</row>
    <row r="288" spans="33:83" ht="12.75">
      <c r="AG288" s="29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</row>
    <row r="289" spans="33:83" ht="12.75">
      <c r="AG289" s="29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</row>
    <row r="290" spans="33:83" ht="12.75">
      <c r="AG290" s="29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</row>
    <row r="291" spans="33:83" ht="12.75">
      <c r="AG291" s="29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</row>
    <row r="292" spans="33:83" ht="12.75">
      <c r="AG292" s="29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</row>
    <row r="293" spans="33:83" ht="12.75">
      <c r="AG293" s="29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</row>
    <row r="294" spans="33:83" ht="12.75">
      <c r="AG294" s="29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</row>
    <row r="295" spans="33:83" ht="12.75">
      <c r="AG295" s="29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</row>
    <row r="296" spans="33:83" ht="12.75">
      <c r="AG296" s="29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</row>
    <row r="297" spans="33:83" ht="12.75">
      <c r="AG297" s="29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</row>
    <row r="298" spans="33:83" ht="12.75">
      <c r="AG298" s="29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</row>
    <row r="299" spans="33:83" ht="12.75">
      <c r="AG299" s="29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</row>
    <row r="300" spans="33:83" ht="12.75">
      <c r="AG300" s="29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</row>
    <row r="301" spans="33:83" ht="12.75">
      <c r="AG301" s="29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</row>
    <row r="302" spans="33:83" ht="12.75">
      <c r="AG302" s="29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</row>
    <row r="303" spans="33:83" ht="12.75">
      <c r="AG303" s="29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</row>
    <row r="304" spans="33:83" ht="12.75">
      <c r="AG304" s="29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</row>
    <row r="305" spans="33:83" ht="12.75">
      <c r="AG305" s="29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</row>
    <row r="306" spans="33:83" ht="12.75">
      <c r="AG306" s="29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</row>
    <row r="307" spans="33:83" ht="12.75">
      <c r="AG307" s="29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</row>
    <row r="308" spans="33:83" ht="12.75">
      <c r="AG308" s="29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</row>
    <row r="309" spans="33:83" ht="12.75">
      <c r="AG309" s="29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</row>
    <row r="310" spans="33:83" ht="12.75">
      <c r="AG310" s="29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</row>
    <row r="311" spans="33:83" ht="12.75">
      <c r="AG311" s="29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</row>
    <row r="312" spans="33:83" ht="12.75">
      <c r="AG312" s="29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</row>
    <row r="313" spans="33:83" ht="12.75">
      <c r="AG313" s="29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</row>
    <row r="314" spans="33:83" ht="12.75">
      <c r="AG314" s="29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</row>
    <row r="315" spans="33:83" ht="12.75">
      <c r="AG315" s="29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</row>
    <row r="316" spans="33:83" ht="12.75">
      <c r="AG316" s="29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</row>
    <row r="317" spans="33:83" ht="12.75">
      <c r="AG317" s="29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</row>
    <row r="318" spans="33:83" ht="12.75">
      <c r="AG318" s="29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</row>
    <row r="319" spans="55:83" ht="12.75"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</row>
    <row r="320" spans="55:83" ht="12.75"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</row>
    <row r="321" spans="55:83" ht="12.75"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</row>
    <row r="322" spans="55:83" ht="12.75"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</row>
    <row r="323" spans="55:83" ht="12.75"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</row>
    <row r="324" spans="55:83" ht="12.75"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</row>
    <row r="325" spans="55:83" ht="12.75"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</row>
    <row r="326" spans="55:83" ht="12.75"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</row>
    <row r="327" spans="55:83" ht="12.75"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</row>
    <row r="328" spans="55:83" ht="12.75"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</row>
    <row r="329" spans="55:83" ht="12.75"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</row>
    <row r="330" spans="55:83" ht="12.75"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</row>
    <row r="331" spans="55:83" ht="12.75"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</row>
    <row r="332" spans="55:83" ht="12.75"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</row>
    <row r="333" spans="55:83" ht="12.75"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</row>
    <row r="334" spans="55:83" ht="12.75"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</row>
    <row r="335" spans="55:83" ht="12.75"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</row>
    <row r="336" spans="55:83" ht="12.75"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</row>
    <row r="337" spans="55:83" ht="12.75"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</row>
    <row r="338" spans="55:83" ht="12.75"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</row>
    <row r="339" spans="55:83" ht="12.75"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</row>
    <row r="340" spans="55:83" ht="12.75"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</row>
    <row r="341" spans="55:83" ht="12.75"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</row>
    <row r="342" spans="55:83" ht="12.75"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</row>
    <row r="343" spans="55:83" ht="12.75"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</row>
    <row r="344" spans="55:83" ht="12.75"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</row>
    <row r="345" spans="55:83" ht="12.75"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</row>
    <row r="346" spans="55:83" ht="12.75"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</row>
    <row r="347" spans="55:83" ht="12.75"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</row>
    <row r="348" spans="55:83" ht="12.75"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</row>
    <row r="349" spans="55:83" ht="12.75"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</row>
    <row r="350" spans="55:83" ht="12.75"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</row>
    <row r="351" spans="55:83" ht="12.75"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</row>
    <row r="352" spans="55:83" ht="12.75"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</row>
    <row r="353" spans="55:83" ht="12.75"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</row>
    <row r="354" spans="55:83" ht="12.75"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</row>
    <row r="355" spans="55:83" ht="12.75"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</row>
    <row r="356" spans="55:83" ht="12.75"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</row>
    <row r="357" spans="55:83" ht="12.75"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</row>
    <row r="358" spans="55:83" ht="12.75"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</row>
    <row r="359" spans="55:83" ht="12.75"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</row>
    <row r="360" spans="55:83" ht="12.75"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</row>
    <row r="361" spans="55:83" ht="12.75"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</row>
    <row r="362" spans="55:83" ht="12.75"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</row>
    <row r="363" spans="55:83" ht="12.75"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</row>
    <row r="364" spans="55:83" ht="12.75"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</row>
    <row r="365" spans="55:83" ht="12.75"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</row>
    <row r="366" spans="55:83" ht="12.75"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</row>
    <row r="367" spans="55:83" ht="12.75"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</row>
    <row r="368" spans="55:83" ht="12.75"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</row>
    <row r="369" spans="55:83" ht="12.75"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</row>
    <row r="370" spans="55:83" ht="12.75"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</row>
    <row r="371" spans="55:83" ht="12.75"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</row>
    <row r="372" spans="55:83" ht="12.75"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</row>
    <row r="373" spans="55:83" ht="12.75"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</row>
    <row r="374" spans="55:83" ht="12.75"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</row>
    <row r="375" spans="55:83" ht="12.75"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</row>
    <row r="376" spans="55:83" ht="12.75"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</row>
    <row r="377" spans="55:83" ht="12.75"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</row>
    <row r="378" spans="55:83" ht="12.75"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</row>
    <row r="379" spans="55:83" ht="12.75"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</row>
    <row r="380" spans="55:83" ht="12.75"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</row>
    <row r="381" spans="55:83" ht="12.75"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</row>
    <row r="382" spans="55:83" ht="12.75"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</row>
    <row r="383" spans="55:83" ht="12.75"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</row>
    <row r="384" spans="55:83" ht="12.75"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</row>
    <row r="385" spans="55:83" ht="12.75"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</row>
    <row r="386" spans="55:83" ht="12.75"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</row>
    <row r="387" spans="55:83" ht="12.75"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</row>
    <row r="388" spans="55:83" ht="12.75"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</row>
    <row r="389" spans="55:83" ht="12.75"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</row>
    <row r="390" spans="55:83" ht="12.75"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</row>
    <row r="391" spans="55:83" ht="12.75"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</row>
    <row r="392" spans="55:83" ht="12.75"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</row>
    <row r="393" spans="55:83" ht="12.75"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</row>
    <row r="394" spans="55:83" ht="12.75"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</row>
    <row r="395" spans="55:83" ht="12.75"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</row>
    <row r="396" spans="55:83" ht="12.75"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</row>
    <row r="397" spans="55:83" ht="12.75"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</row>
    <row r="398" spans="55:83" ht="12.75"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</row>
    <row r="399" spans="55:83" ht="12.75"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</row>
    <row r="400" spans="55:83" ht="12.75"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</row>
    <row r="401" spans="55:83" ht="12.75"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</row>
    <row r="402" spans="55:83" ht="12.75"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</row>
    <row r="403" spans="55:83" ht="12.75"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</row>
    <row r="404" spans="55:83" ht="12.75"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</row>
    <row r="405" spans="55:83" ht="12.75"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</row>
    <row r="406" spans="55:83" ht="12.75"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</row>
    <row r="407" spans="55:83" ht="12.75"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</row>
    <row r="408" spans="55:83" ht="12.75"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</row>
    <row r="409" spans="55:83" ht="12.75"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</row>
    <row r="410" spans="55:83" ht="12.75"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</row>
    <row r="411" spans="55:83" ht="12.75"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</row>
  </sheetData>
  <sheetProtection sheet="1" objects="1"/>
  <conditionalFormatting sqref="AI84:BB84">
    <cfRule type="cellIs" priority="1" dxfId="3" operator="equal" stopIfTrue="1">
      <formula>0</formula>
    </cfRule>
  </conditionalFormatting>
  <conditionalFormatting sqref="AI3:BB3 AI7:BB7 AI11:BB11 AI23:BB23 AI26:BB26 AI34:BB34 AI41:BB41 AI39:BB39 AI43:BB43 AI46:BB46 AI49:BB49 AI53:BB53 AI55:BB55 AI61:BB64 AI66:BB72 AI74:BB76 AI78:BB79 AI20:BB20 AI28:BB28 AI30:BB30 AI32:BB32 AI36:BB36 AI81:BB82">
    <cfRule type="cellIs" priority="2" dxfId="2" operator="equal" stopIfTrue="1">
      <formula>0</formula>
    </cfRule>
  </conditionalFormatting>
  <conditionalFormatting sqref="AI8:BB10 AI12:BB19 AI24:BB25 AI27:BB27 AI29:BB29 AI31:BB31 AI33:BB33 AI35:BB35 AI37:BB37 AI40:BB40 AI42:BB42 AI44:BB44 AI47:BB48 AI50:BB51 AI54:BB54 AI56:BB56 AI4:BB6 AI21:BB21">
    <cfRule type="cellIs" priority="3" dxfId="1" operator="equal" stopIfTrue="1">
      <formula>0</formula>
    </cfRule>
  </conditionalFormatting>
  <conditionalFormatting sqref="AI2:BB2 AI22:BB22 AI38:BB38 AI45:BB45 AI52:BB52 AI60:BB60 AI65:BB65 AI73:BB73 AI77:BB77 AI80:BB80">
    <cfRule type="cellIs" priority="4" dxfId="0" operator="equal" stopIfTrue="1">
      <formula>0</formula>
    </cfRule>
  </conditionalFormatting>
  <printOptions/>
  <pageMargins left="0.15748031496062992" right="0.15748031496062992" top="0.7086614173228347" bottom="0.5511811023622047" header="0.2755905511811024" footer="0.1968503937007874"/>
  <pageSetup horizontalDpi="600" verticalDpi="600" orientation="portrait" paperSize="9" r:id="rId2"/>
  <rowBreaks count="1" manualBreakCount="1">
    <brk id="86" max="5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J26"/>
  <sheetViews>
    <sheetView showGridLines="0" showRowColHeaders="0" zoomScalePageLayoutView="0" workbookViewId="0" topLeftCell="A1">
      <selection activeCell="A21" sqref="A21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261</v>
      </c>
      <c r="B1" s="231"/>
      <c r="C1" s="231"/>
    </row>
    <row r="2" spans="1:10" ht="42.75" customHeight="1">
      <c r="A2" s="76"/>
      <c r="B2" s="71" t="s">
        <v>164</v>
      </c>
      <c r="C2" s="86"/>
      <c r="J2" s="1"/>
    </row>
    <row r="3" spans="1:9" ht="42.75" customHeight="1">
      <c r="A3" s="77"/>
      <c r="B3" s="71" t="s">
        <v>165</v>
      </c>
      <c r="C3" s="86"/>
      <c r="I3" s="2" t="s">
        <v>72</v>
      </c>
    </row>
    <row r="4" spans="1:3" ht="42.75" customHeight="1">
      <c r="A4" s="68"/>
      <c r="B4" s="71" t="s">
        <v>166</v>
      </c>
      <c r="C4" s="86"/>
    </row>
    <row r="5" spans="1:3" ht="42.75" customHeight="1">
      <c r="A5" s="78"/>
      <c r="B5" s="71" t="s">
        <v>167</v>
      </c>
      <c r="C5" s="86"/>
    </row>
    <row r="6" spans="1:3" s="4" customFormat="1" ht="42.75" customHeight="1">
      <c r="A6" s="79"/>
      <c r="B6" s="71" t="s">
        <v>278</v>
      </c>
      <c r="C6" s="86"/>
    </row>
    <row r="7" spans="1:3" s="4" customFormat="1" ht="42.75" customHeight="1">
      <c r="A7" s="69"/>
      <c r="B7" s="71" t="s">
        <v>168</v>
      </c>
      <c r="C7" s="86"/>
    </row>
    <row r="8" spans="1:10" s="37" customFormat="1" ht="42.75" customHeight="1">
      <c r="A8" s="69"/>
      <c r="B8" s="71" t="s">
        <v>169</v>
      </c>
      <c r="C8" s="86"/>
      <c r="J8" s="40"/>
    </row>
    <row r="9" spans="1:3" s="37" customFormat="1" ht="12" customHeight="1">
      <c r="A9" s="66"/>
      <c r="B9" s="67"/>
      <c r="C9" s="67"/>
    </row>
    <row r="10" spans="1:3" s="37" customFormat="1" ht="9.75" customHeight="1">
      <c r="A10" s="66"/>
      <c r="B10" s="67"/>
      <c r="C10" s="67"/>
    </row>
    <row r="11" spans="1:3" s="37" customFormat="1" ht="12" customHeight="1">
      <c r="A11" s="51"/>
      <c r="B11" s="52"/>
      <c r="C11" s="82"/>
    </row>
    <row r="12" spans="1:3" s="37" customFormat="1" ht="17.25" customHeight="1">
      <c r="A12" s="51"/>
      <c r="B12" s="52"/>
      <c r="C12" s="52"/>
    </row>
    <row r="13" spans="1:3" s="37" customFormat="1" ht="9.75" customHeight="1">
      <c r="A13" s="39"/>
      <c r="B13" s="22"/>
      <c r="C13" s="22"/>
    </row>
    <row r="14" spans="1:3" s="37" customFormat="1" ht="9.75" customHeight="1">
      <c r="A14" s="39"/>
      <c r="B14" s="22"/>
      <c r="C14" s="22"/>
    </row>
    <row r="15" spans="1:3" s="37" customFormat="1" ht="9.75" customHeight="1">
      <c r="A15" s="39"/>
      <c r="B15" s="22"/>
      <c r="C15" s="22"/>
    </row>
    <row r="16" spans="1:3" s="37" customFormat="1" ht="9.75" customHeight="1">
      <c r="A16" s="38"/>
      <c r="B16" s="22"/>
      <c r="C16" s="22"/>
    </row>
    <row r="17" spans="1:3" s="3" customFormat="1" ht="9.75" customHeight="1">
      <c r="A17" s="39"/>
      <c r="B17" s="12"/>
      <c r="C17" s="12"/>
    </row>
    <row r="18" spans="1:3" s="3" customFormat="1" ht="9.75" customHeight="1">
      <c r="A18" s="39"/>
      <c r="B18" s="12"/>
      <c r="C18" s="12"/>
    </row>
    <row r="19" spans="1:3" s="3" customFormat="1" ht="9.75" customHeight="1">
      <c r="A19" s="38"/>
      <c r="B19" s="12"/>
      <c r="C19" s="12"/>
    </row>
    <row r="20" s="3" customFormat="1" ht="9.75" customHeight="1">
      <c r="A20" s="39"/>
    </row>
    <row r="21" s="3" customFormat="1" ht="9.75" customHeight="1">
      <c r="A21" s="39"/>
    </row>
    <row r="22" s="3" customFormat="1" ht="9.75" customHeight="1">
      <c r="A22" s="36"/>
    </row>
    <row r="23" s="3" customFormat="1" ht="12.75"/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8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J26"/>
  <sheetViews>
    <sheetView showGridLines="0" showRowColHeaders="0" zoomScalePageLayoutView="0" workbookViewId="0" topLeftCell="A1">
      <selection activeCell="C2" sqref="C2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49</v>
      </c>
      <c r="B1" s="231"/>
      <c r="C1" s="231"/>
    </row>
    <row r="2" spans="1:10" ht="39.75" customHeight="1">
      <c r="A2" s="76"/>
      <c r="B2" s="71" t="s">
        <v>170</v>
      </c>
      <c r="C2" s="86"/>
      <c r="J2" s="1"/>
    </row>
    <row r="3" spans="1:9" ht="39.75" customHeight="1">
      <c r="A3" s="77"/>
      <c r="B3" s="71" t="s">
        <v>171</v>
      </c>
      <c r="C3" s="86"/>
      <c r="I3" s="2"/>
    </row>
    <row r="4" spans="1:3" ht="39.75" customHeight="1">
      <c r="A4" s="68"/>
      <c r="B4" s="71" t="s">
        <v>172</v>
      </c>
      <c r="C4" s="86"/>
    </row>
    <row r="5" spans="1:10" s="37" customFormat="1" ht="46.5" customHeight="1">
      <c r="A5" s="66"/>
      <c r="B5" s="67"/>
      <c r="C5" s="67"/>
      <c r="J5" s="40"/>
    </row>
    <row r="6" spans="1:3" s="37" customFormat="1" ht="155.25" customHeight="1">
      <c r="A6" s="66"/>
      <c r="B6" s="67"/>
      <c r="C6" s="67"/>
    </row>
    <row r="7" spans="1:3" s="37" customFormat="1" ht="17.25" customHeight="1">
      <c r="A7" s="51"/>
      <c r="B7" s="52"/>
      <c r="C7" s="52"/>
    </row>
    <row r="8" spans="1:3" s="37" customFormat="1" ht="11.25" customHeight="1">
      <c r="A8" s="51"/>
      <c r="B8" s="52"/>
      <c r="C8" s="52"/>
    </row>
    <row r="9" spans="1:3" s="37" customFormat="1" ht="4.5" customHeight="1">
      <c r="A9" s="39"/>
      <c r="B9" s="22"/>
      <c r="C9" s="22"/>
    </row>
    <row r="10" spans="1:3" s="37" customFormat="1" ht="4.5" customHeight="1">
      <c r="A10" s="39"/>
      <c r="B10" s="22"/>
      <c r="C10" s="22"/>
    </row>
    <row r="11" spans="1:3" s="37" customFormat="1" ht="3.75" customHeight="1">
      <c r="A11" s="39"/>
      <c r="B11" s="22"/>
      <c r="C11" s="22"/>
    </row>
    <row r="12" spans="1:3" s="37" customFormat="1" ht="4.5" customHeight="1">
      <c r="A12" s="38"/>
      <c r="B12" s="22"/>
      <c r="C12" s="22"/>
    </row>
    <row r="13" spans="1:3" s="37" customFormat="1" ht="9" customHeight="1">
      <c r="A13" s="39"/>
      <c r="B13" s="22"/>
      <c r="C13" s="22"/>
    </row>
    <row r="14" spans="1:3" s="37" customFormat="1" ht="5.25" customHeight="1">
      <c r="A14" s="39"/>
      <c r="B14" s="22"/>
      <c r="C14" s="22"/>
    </row>
    <row r="15" spans="1:3" s="37" customFormat="1" ht="9.75" customHeight="1">
      <c r="A15" s="39"/>
      <c r="B15" s="22"/>
      <c r="C15" s="22"/>
    </row>
    <row r="16" spans="1:3" s="37" customFormat="1" ht="9.75" customHeight="1">
      <c r="A16" s="38"/>
      <c r="B16" s="22"/>
      <c r="C16" s="22"/>
    </row>
    <row r="17" spans="1:3" s="3" customFormat="1" ht="9.75" customHeight="1">
      <c r="A17" s="39"/>
      <c r="B17" s="12"/>
      <c r="C17" s="12"/>
    </row>
    <row r="18" spans="1:3" s="3" customFormat="1" ht="9.75" customHeight="1">
      <c r="A18" s="39"/>
      <c r="B18" s="12"/>
      <c r="C18" s="12"/>
    </row>
    <row r="19" spans="1:3" s="3" customFormat="1" ht="9.75" customHeight="1">
      <c r="A19" s="38"/>
      <c r="B19" s="12"/>
      <c r="C19" s="12"/>
    </row>
    <row r="20" s="3" customFormat="1" ht="9.75" customHeight="1">
      <c r="A20" s="39"/>
    </row>
    <row r="21" s="3" customFormat="1" ht="9.75" customHeight="1">
      <c r="A21" s="39"/>
    </row>
    <row r="22" s="3" customFormat="1" ht="9.75" customHeight="1">
      <c r="A22" s="36"/>
    </row>
    <row r="23" s="3" customFormat="1" ht="12.75"/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4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J19"/>
  <sheetViews>
    <sheetView showGridLines="0" showRowColHeaders="0" zoomScalePageLayoutView="0" workbookViewId="0" topLeftCell="A1">
      <selection activeCell="B18" sqref="B18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73</v>
      </c>
      <c r="B1" s="231"/>
      <c r="C1" s="231"/>
    </row>
    <row r="2" spans="1:10" ht="49.5" customHeight="1">
      <c r="A2" s="76"/>
      <c r="B2" s="71" t="s">
        <v>173</v>
      </c>
      <c r="C2" s="86"/>
      <c r="J2" s="1"/>
    </row>
    <row r="3" spans="1:9" ht="49.5" customHeight="1">
      <c r="A3" s="77"/>
      <c r="B3" s="71" t="s">
        <v>174</v>
      </c>
      <c r="C3" s="86"/>
      <c r="I3" s="2" t="s">
        <v>72</v>
      </c>
    </row>
    <row r="4" spans="1:3" ht="49.5" customHeight="1">
      <c r="A4" s="68"/>
      <c r="B4" s="71" t="s">
        <v>175</v>
      </c>
      <c r="C4" s="86"/>
    </row>
    <row r="5" spans="1:10" s="37" customFormat="1" ht="49.5" customHeight="1">
      <c r="A5" s="66"/>
      <c r="B5" s="71" t="s">
        <v>217</v>
      </c>
      <c r="C5" s="86"/>
      <c r="J5" s="40"/>
    </row>
    <row r="6" spans="1:3" s="37" customFormat="1" ht="49.5" customHeight="1">
      <c r="A6" s="66"/>
      <c r="B6" s="71" t="s">
        <v>279</v>
      </c>
      <c r="C6" s="86"/>
    </row>
    <row r="7" spans="1:3" s="37" customFormat="1" ht="73.5" customHeight="1">
      <c r="A7" s="87"/>
      <c r="B7" s="88"/>
      <c r="C7" s="88"/>
    </row>
    <row r="8" spans="1:3" s="37" customFormat="1" ht="29.25" customHeight="1">
      <c r="A8" s="51"/>
      <c r="B8" s="52"/>
      <c r="C8" s="52"/>
    </row>
    <row r="9" spans="1:3" s="37" customFormat="1" ht="9.75" customHeight="1">
      <c r="A9" s="38"/>
      <c r="B9" s="22"/>
      <c r="C9" s="22"/>
    </row>
    <row r="10" spans="1:3" s="3" customFormat="1" ht="9.75" customHeight="1">
      <c r="A10" s="39"/>
      <c r="B10" s="12"/>
      <c r="C10" s="12"/>
    </row>
    <row r="11" spans="1:3" s="3" customFormat="1" ht="9.75" customHeight="1">
      <c r="A11" s="39"/>
      <c r="B11" s="12"/>
      <c r="C11" s="12"/>
    </row>
    <row r="12" spans="1:3" s="3" customFormat="1" ht="9.75" customHeight="1">
      <c r="A12" s="38"/>
      <c r="B12" s="12"/>
      <c r="C12" s="12"/>
    </row>
    <row r="13" s="3" customFormat="1" ht="9.75" customHeight="1">
      <c r="A13" s="39"/>
    </row>
    <row r="14" s="3" customFormat="1" ht="9.75" customHeight="1">
      <c r="A14" s="39"/>
    </row>
    <row r="15" s="3" customFormat="1" ht="9.75" customHeight="1">
      <c r="A15" s="36"/>
    </row>
    <row r="16" s="3" customFormat="1" ht="12.75"/>
    <row r="17" spans="1:2" ht="12.75">
      <c r="A17" s="3"/>
      <c r="B17" s="3"/>
    </row>
    <row r="18" spans="1:2" ht="12.75">
      <c r="A18" s="3"/>
      <c r="B18" s="3"/>
    </row>
    <row r="19" spans="1:2" ht="12.75">
      <c r="A19" s="3"/>
      <c r="B19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6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J27"/>
  <sheetViews>
    <sheetView showGridLines="0" showRowColHeaders="0" zoomScalePageLayoutView="0" workbookViewId="0" topLeftCell="A1">
      <selection activeCell="A13" sqref="A13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74</v>
      </c>
      <c r="B1" s="231"/>
      <c r="C1" s="231"/>
    </row>
    <row r="2" spans="1:10" s="90" customFormat="1" ht="37.5" customHeight="1">
      <c r="A2" s="89"/>
      <c r="B2" s="71" t="s">
        <v>176</v>
      </c>
      <c r="C2" s="86"/>
      <c r="J2" s="91"/>
    </row>
    <row r="3" spans="1:9" s="90" customFormat="1" ht="37.5" customHeight="1">
      <c r="A3" s="92"/>
      <c r="B3" s="71" t="s">
        <v>280</v>
      </c>
      <c r="C3" s="86"/>
      <c r="I3" s="93" t="s">
        <v>72</v>
      </c>
    </row>
    <row r="4" spans="1:3" s="90" customFormat="1" ht="37.5" customHeight="1">
      <c r="A4" s="94"/>
      <c r="B4" s="71" t="s">
        <v>306</v>
      </c>
      <c r="C4" s="86"/>
    </row>
    <row r="5" spans="1:10" s="96" customFormat="1" ht="37.5" customHeight="1">
      <c r="A5" s="95"/>
      <c r="B5" s="71" t="s">
        <v>218</v>
      </c>
      <c r="C5" s="86"/>
      <c r="J5" s="97"/>
    </row>
    <row r="6" spans="1:3" s="96" customFormat="1" ht="37.5" customHeight="1">
      <c r="A6" s="95"/>
      <c r="B6" s="71" t="s">
        <v>177</v>
      </c>
      <c r="C6" s="86"/>
    </row>
    <row r="7" spans="1:3" s="96" customFormat="1" ht="37.5" customHeight="1">
      <c r="A7" s="95"/>
      <c r="B7" s="71" t="s">
        <v>178</v>
      </c>
      <c r="C7" s="86"/>
    </row>
    <row r="8" spans="1:3" s="96" customFormat="1" ht="37.5" customHeight="1">
      <c r="A8" s="95"/>
      <c r="B8" s="71" t="s">
        <v>219</v>
      </c>
      <c r="C8" s="86"/>
    </row>
    <row r="9" spans="1:3" s="96" customFormat="1" ht="37.5" customHeight="1">
      <c r="A9" s="95"/>
      <c r="B9" s="71" t="s">
        <v>220</v>
      </c>
      <c r="C9" s="86"/>
    </row>
    <row r="10" spans="1:3" s="37" customFormat="1" ht="9.75" customHeight="1" hidden="1">
      <c r="A10" s="66"/>
      <c r="B10" s="67"/>
      <c r="C10" s="67"/>
    </row>
    <row r="11" spans="1:3" s="37" customFormat="1" ht="21.75" customHeight="1">
      <c r="A11" s="87"/>
      <c r="B11" s="88"/>
      <c r="C11" s="88"/>
    </row>
    <row r="12" spans="1:3" s="37" customFormat="1" ht="3" customHeight="1">
      <c r="A12" s="51"/>
      <c r="B12" s="52"/>
      <c r="C12" s="52"/>
    </row>
    <row r="13" spans="1:3" s="37" customFormat="1" ht="4.5" customHeight="1">
      <c r="A13" s="51"/>
      <c r="B13" s="52"/>
      <c r="C13" s="52"/>
    </row>
    <row r="14" spans="1:3" s="37" customFormat="1" ht="21" customHeight="1">
      <c r="A14" s="51"/>
      <c r="B14" s="52"/>
      <c r="C14" s="52"/>
    </row>
    <row r="15" spans="1:3" s="37" customFormat="1" ht="21" customHeight="1">
      <c r="A15" s="39"/>
      <c r="B15" s="22"/>
      <c r="C15" s="22"/>
    </row>
    <row r="16" spans="1:3" s="37" customFormat="1" ht="9.75" customHeight="1">
      <c r="A16" s="39"/>
      <c r="B16" s="22"/>
      <c r="C16" s="22"/>
    </row>
    <row r="17" spans="1:3" s="37" customFormat="1" ht="9.75" customHeight="1">
      <c r="A17" s="38"/>
      <c r="B17" s="22"/>
      <c r="C17" s="22"/>
    </row>
    <row r="18" spans="1:3" s="3" customFormat="1" ht="9.75" customHeight="1">
      <c r="A18" s="39"/>
      <c r="B18" s="12"/>
      <c r="C18" s="12"/>
    </row>
    <row r="19" spans="1:3" s="3" customFormat="1" ht="9.75" customHeight="1">
      <c r="A19" s="39"/>
      <c r="B19" s="12"/>
      <c r="C19" s="12"/>
    </row>
    <row r="20" spans="1:3" s="3" customFormat="1" ht="9.75" customHeight="1">
      <c r="A20" s="38"/>
      <c r="B20" s="12"/>
      <c r="C20" s="12"/>
    </row>
    <row r="21" s="3" customFormat="1" ht="9.75" customHeight="1">
      <c r="A21" s="39"/>
    </row>
    <row r="22" s="3" customFormat="1" ht="9.75" customHeight="1">
      <c r="A22" s="39"/>
    </row>
    <row r="23" s="3" customFormat="1" ht="9.75" customHeight="1">
      <c r="A23" s="36"/>
    </row>
    <row r="24" s="3" customFormat="1" ht="12.75"/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9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1:J7"/>
  <sheetViews>
    <sheetView showGridLines="0" showRowColHeaders="0" zoomScalePageLayoutView="0" workbookViewId="0" topLeftCell="A1">
      <selection activeCell="A9" sqref="A9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179</v>
      </c>
      <c r="B1" s="231"/>
      <c r="C1" s="231"/>
    </row>
    <row r="2" spans="1:10" s="90" customFormat="1" ht="45" customHeight="1">
      <c r="A2" s="89"/>
      <c r="B2" s="98" t="s">
        <v>180</v>
      </c>
      <c r="C2" s="99"/>
      <c r="J2" s="91"/>
    </row>
    <row r="3" spans="1:9" s="90" customFormat="1" ht="45" customHeight="1">
      <c r="A3" s="92"/>
      <c r="B3" s="98" t="s">
        <v>181</v>
      </c>
      <c r="C3" s="99"/>
      <c r="I3" s="93" t="s">
        <v>72</v>
      </c>
    </row>
    <row r="4" spans="1:3" s="90" customFormat="1" ht="45" customHeight="1">
      <c r="A4" s="94"/>
      <c r="B4" s="98" t="s">
        <v>182</v>
      </c>
      <c r="C4" s="99"/>
    </row>
    <row r="5" spans="1:10" s="96" customFormat="1" ht="45" customHeight="1">
      <c r="A5" s="95"/>
      <c r="B5" s="98" t="s">
        <v>319</v>
      </c>
      <c r="C5" s="99"/>
      <c r="J5" s="97"/>
    </row>
    <row r="6" spans="1:3" s="37" customFormat="1" ht="141" customHeight="1">
      <c r="A6" s="87"/>
      <c r="B6" s="88"/>
      <c r="C6" s="88"/>
    </row>
    <row r="7" spans="1:3" s="37" customFormat="1" ht="29.25" customHeight="1">
      <c r="A7" s="51"/>
      <c r="B7" s="52"/>
      <c r="C7" s="52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5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1:J27"/>
  <sheetViews>
    <sheetView showGridLines="0" showRowColHeaders="0" zoomScalePageLayoutView="0" workbookViewId="0" topLeftCell="A1">
      <selection activeCell="A15" sqref="A15"/>
    </sheetView>
  </sheetViews>
  <sheetFormatPr defaultColWidth="11.421875" defaultRowHeight="12.75"/>
  <cols>
    <col min="1" max="1" width="60.7109375" style="0" customWidth="1"/>
    <col min="2" max="2" width="66.7109375" style="0" customWidth="1"/>
    <col min="3" max="3" width="8.7109375" style="0" customWidth="1"/>
    <col min="9" max="9" width="4.421875" style="0" bestFit="1" customWidth="1"/>
    <col min="10" max="10" width="62.7109375" style="0" bestFit="1" customWidth="1"/>
  </cols>
  <sheetData>
    <row r="1" spans="1:3" ht="49.5" customHeight="1">
      <c r="A1" s="223" t="s">
        <v>75</v>
      </c>
      <c r="B1" s="231"/>
      <c r="C1" s="231"/>
    </row>
    <row r="2" spans="1:10" s="90" customFormat="1" ht="30" customHeight="1">
      <c r="A2" s="89"/>
      <c r="B2" s="71" t="s">
        <v>320</v>
      </c>
      <c r="C2" s="100"/>
      <c r="J2" s="91"/>
    </row>
    <row r="3" spans="1:9" s="90" customFormat="1" ht="30" customHeight="1">
      <c r="A3" s="92"/>
      <c r="B3" s="71" t="s">
        <v>221</v>
      </c>
      <c r="C3" s="100"/>
      <c r="I3" s="93" t="s">
        <v>72</v>
      </c>
    </row>
    <row r="4" spans="1:3" s="90" customFormat="1" ht="30" customHeight="1">
      <c r="A4" s="94"/>
      <c r="B4" s="71" t="s">
        <v>183</v>
      </c>
      <c r="C4" s="100"/>
    </row>
    <row r="5" spans="1:10" s="96" customFormat="1" ht="30" customHeight="1">
      <c r="A5" s="95"/>
      <c r="B5" s="71" t="s">
        <v>184</v>
      </c>
      <c r="C5" s="100"/>
      <c r="J5" s="97"/>
    </row>
    <row r="6" spans="1:3" s="96" customFormat="1" ht="30" customHeight="1">
      <c r="A6" s="87"/>
      <c r="B6" s="71" t="s">
        <v>222</v>
      </c>
      <c r="C6" s="100"/>
    </row>
    <row r="7" spans="1:3" s="96" customFormat="1" ht="30" customHeight="1">
      <c r="A7" s="87"/>
      <c r="B7" s="71" t="s">
        <v>223</v>
      </c>
      <c r="C7" s="100"/>
    </row>
    <row r="8" spans="1:3" s="96" customFormat="1" ht="30" customHeight="1">
      <c r="A8" s="87"/>
      <c r="B8" s="71" t="s">
        <v>224</v>
      </c>
      <c r="C8" s="100"/>
    </row>
    <row r="9" spans="1:3" s="96" customFormat="1" ht="30" customHeight="1">
      <c r="A9" s="87"/>
      <c r="B9" s="71" t="s">
        <v>321</v>
      </c>
      <c r="C9" s="100"/>
    </row>
    <row r="10" spans="1:3" s="37" customFormat="1" ht="30" customHeight="1">
      <c r="A10" s="66"/>
      <c r="B10" s="71" t="s">
        <v>225</v>
      </c>
      <c r="C10" s="100"/>
    </row>
    <row r="11" spans="1:3" s="37" customFormat="1" ht="30" customHeight="1">
      <c r="A11" s="87"/>
      <c r="B11" s="87"/>
      <c r="C11" s="87"/>
    </row>
    <row r="12" spans="1:3" s="37" customFormat="1" ht="21" customHeight="1">
      <c r="A12" s="87"/>
      <c r="B12" s="88"/>
      <c r="C12" s="88"/>
    </row>
    <row r="13" spans="1:3" s="37" customFormat="1" ht="8.25" customHeight="1">
      <c r="A13" s="51"/>
      <c r="B13" s="52"/>
      <c r="C13" s="52"/>
    </row>
    <row r="14" spans="1:3" s="37" customFormat="1" ht="21" customHeight="1">
      <c r="A14" s="51"/>
      <c r="B14" s="52"/>
      <c r="C14" s="52"/>
    </row>
    <row r="15" spans="1:3" s="37" customFormat="1" ht="21" customHeight="1">
      <c r="A15" s="39"/>
      <c r="B15" s="22"/>
      <c r="C15" s="22"/>
    </row>
    <row r="16" spans="1:3" s="37" customFormat="1" ht="9.75" customHeight="1">
      <c r="A16" s="39"/>
      <c r="B16" s="22"/>
      <c r="C16" s="22"/>
    </row>
    <row r="17" spans="1:3" s="37" customFormat="1" ht="9.75" customHeight="1">
      <c r="A17" s="38"/>
      <c r="B17" s="22"/>
      <c r="C17" s="22"/>
    </row>
    <row r="18" spans="1:3" s="3" customFormat="1" ht="9.75" customHeight="1">
      <c r="A18" s="39"/>
      <c r="B18" s="12"/>
      <c r="C18" s="12"/>
    </row>
    <row r="19" spans="1:3" s="3" customFormat="1" ht="9.75" customHeight="1">
      <c r="A19" s="39"/>
      <c r="B19" s="12"/>
      <c r="C19" s="12"/>
    </row>
    <row r="20" spans="1:3" s="3" customFormat="1" ht="9.75" customHeight="1">
      <c r="A20" s="38"/>
      <c r="B20" s="12"/>
      <c r="C20" s="12"/>
    </row>
    <row r="21" s="3" customFormat="1" ht="9.75" customHeight="1">
      <c r="A21" s="39"/>
    </row>
    <row r="22" s="3" customFormat="1" ht="9.75" customHeight="1">
      <c r="A22" s="39"/>
    </row>
    <row r="23" s="3" customFormat="1" ht="9.75" customHeight="1">
      <c r="A23" s="36"/>
    </row>
    <row r="24" s="3" customFormat="1" ht="12.75"/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</sheetData>
  <sheetProtection sheet="1" objects="1" scenarios="1"/>
  <mergeCells count="1">
    <mergeCell ref="A1:C1"/>
  </mergeCells>
  <dataValidations count="1">
    <dataValidation type="list" operator="equal" allowBlank="1" showInputMessage="1" showErrorMessage="1" sqref="C2:C11">
      <formula1>"x"</formula1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PHZ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Elsener</dc:creator>
  <cp:keywords/>
  <dc:description/>
  <cp:lastModifiedBy>Walter Scheuble</cp:lastModifiedBy>
  <cp:lastPrinted>2007-11-07T07:48:11Z</cp:lastPrinted>
  <dcterms:created xsi:type="dcterms:W3CDTF">2006-09-05T14:09:56Z</dcterms:created>
  <dcterms:modified xsi:type="dcterms:W3CDTF">2011-12-08T08:49:54Z</dcterms:modified>
  <cp:category/>
  <cp:version/>
  <cp:contentType/>
  <cp:contentStatus/>
</cp:coreProperties>
</file>